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<sst xmlns="http://schemas.openxmlformats.org/spreadsheetml/2006/main" count="228" uniqueCount="19">
  <si>
    <t>2023年度蒙城县事业单位公开招聘工作人员
笔试、面试最终成绩</t>
  </si>
  <si>
    <t>面试室</t>
  </si>
  <si>
    <t>岗位代码</t>
  </si>
  <si>
    <t>岗位名称</t>
  </si>
  <si>
    <t>准考证号</t>
  </si>
  <si>
    <t>笔试合成成绩</t>
  </si>
  <si>
    <t>面试成绩</t>
  </si>
  <si>
    <t>最终成绩</t>
  </si>
  <si>
    <t>面试室一</t>
  </si>
  <si>
    <t>管理</t>
  </si>
  <si>
    <t>缺考</t>
  </si>
  <si>
    <t>专业技术</t>
  </si>
  <si>
    <t>面试室二</t>
  </si>
  <si>
    <t>面试室三</t>
  </si>
  <si>
    <t>面试室四</t>
  </si>
  <si>
    <t>面试室五</t>
  </si>
  <si>
    <t>面试室六</t>
  </si>
  <si>
    <t>面试室七</t>
  </si>
  <si>
    <t>面试室八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</si>
</sst>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name val="宋体"/>
      <family val="0"/>
    </font>
    <font>
      <b/>
      <sz val="18"/>
      <name val="黑体"/>
      <family val="3"/>
    </font>
    <font>
      <b/>
      <sz val="11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4"/>
  <sheetViews>
    <sheetView tabSelected="1" zoomScaleSheetLayoutView="100" workbookViewId="0" topLeftCell="A1">
      <selection activeCell="A1" sqref="A1:G1"/>
    </sheetView>
  </sheetViews>
  <sheetFormatPr defaultColWidth="9.00390625" defaultRowHeight="14.25"/>
  <cols>
    <col min="1" max="3" width="9.00390625" style="2" customWidth="1"/>
    <col min="4" max="4" width="15.00390625" style="2" customWidth="1"/>
    <col min="5" max="5" width="12.25390625" style="2" customWidth="1"/>
    <col min="6" max="6" width="12.375" style="3" customWidth="1"/>
    <col min="7" max="7" width="13.875" style="3" customWidth="1"/>
    <col min="8" max="16384" width="9.00390625" style="2" customWidth="1"/>
  </cols>
  <sheetData>
    <row r="1" spans="1:7" s="1" customFormat="1" ht="55.5" customHeight="1">
      <c r="A1" s="4" t="s">
        <v>0</v>
      </c>
      <c r="B1" s="4"/>
      <c r="C1" s="4"/>
      <c r="D1" s="4"/>
      <c r="E1" s="4"/>
      <c r="F1" s="5"/>
      <c r="G1" s="5"/>
    </row>
    <row r="2" spans="1:7" s="1" customFormat="1" ht="28.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8" t="s">
        <v>7</v>
      </c>
    </row>
    <row r="3" spans="1:7" s="1" customFormat="1" ht="24" customHeight="1">
      <c r="A3" s="9" t="s">
        <v>8</v>
      </c>
      <c r="B3" s="10" t="str">
        <f aca="true" t="shared" si="0" ref="B3:B11">"202301"</f>
        <v>202301</v>
      </c>
      <c r="C3" s="10" t="s">
        <v>9</v>
      </c>
      <c r="D3" s="10" t="str">
        <f>"20230100308"</f>
        <v>20230100308</v>
      </c>
      <c r="E3" s="11">
        <v>79.7</v>
      </c>
      <c r="F3" s="12">
        <v>79.26</v>
      </c>
      <c r="G3" s="11">
        <v>79.48</v>
      </c>
    </row>
    <row r="4" spans="1:7" s="1" customFormat="1" ht="24" customHeight="1">
      <c r="A4" s="9"/>
      <c r="B4" s="10" t="str">
        <f t="shared" si="0"/>
        <v>202301</v>
      </c>
      <c r="C4" s="10" t="s">
        <v>9</v>
      </c>
      <c r="D4" s="10" t="str">
        <f>"20230100125"</f>
        <v>20230100125</v>
      </c>
      <c r="E4" s="11">
        <v>79.03</v>
      </c>
      <c r="F4" s="12" t="s">
        <v>10</v>
      </c>
      <c r="G4" s="11">
        <v>39.515</v>
      </c>
    </row>
    <row r="5" spans="1:7" s="1" customFormat="1" ht="24" customHeight="1">
      <c r="A5" s="9"/>
      <c r="B5" s="10" t="str">
        <f t="shared" si="0"/>
        <v>202301</v>
      </c>
      <c r="C5" s="10" t="s">
        <v>9</v>
      </c>
      <c r="D5" s="10" t="str">
        <f>"20230100210"</f>
        <v>20230100210</v>
      </c>
      <c r="E5" s="11">
        <v>78.3</v>
      </c>
      <c r="F5" s="12">
        <v>76.92</v>
      </c>
      <c r="G5" s="11">
        <v>77.61</v>
      </c>
    </row>
    <row r="6" spans="1:7" s="1" customFormat="1" ht="24" customHeight="1">
      <c r="A6" s="9"/>
      <c r="B6" s="10" t="str">
        <f t="shared" si="0"/>
        <v>202301</v>
      </c>
      <c r="C6" s="10" t="s">
        <v>9</v>
      </c>
      <c r="D6" s="10" t="str">
        <f>"20230100109"</f>
        <v>20230100109</v>
      </c>
      <c r="E6" s="11">
        <v>78.17</v>
      </c>
      <c r="F6" s="12">
        <v>80.05</v>
      </c>
      <c r="G6" s="11">
        <v>79.11</v>
      </c>
    </row>
    <row r="7" spans="1:7" s="1" customFormat="1" ht="24" customHeight="1">
      <c r="A7" s="9"/>
      <c r="B7" s="10" t="str">
        <f t="shared" si="0"/>
        <v>202301</v>
      </c>
      <c r="C7" s="10" t="s">
        <v>9</v>
      </c>
      <c r="D7" s="10" t="str">
        <f>"20230100207"</f>
        <v>20230100207</v>
      </c>
      <c r="E7" s="11">
        <v>77.17</v>
      </c>
      <c r="F7" s="12">
        <v>76.24</v>
      </c>
      <c r="G7" s="11">
        <v>76.705</v>
      </c>
    </row>
    <row r="8" spans="1:7" s="1" customFormat="1" ht="24" customHeight="1">
      <c r="A8" s="9"/>
      <c r="B8" s="10" t="str">
        <f t="shared" si="0"/>
        <v>202301</v>
      </c>
      <c r="C8" s="10" t="s">
        <v>9</v>
      </c>
      <c r="D8" s="10" t="str">
        <f>"20230100307"</f>
        <v>20230100307</v>
      </c>
      <c r="E8" s="11">
        <v>76.37</v>
      </c>
      <c r="F8" s="12">
        <v>77.74</v>
      </c>
      <c r="G8" s="11">
        <v>77.055</v>
      </c>
    </row>
    <row r="9" spans="1:7" s="1" customFormat="1" ht="24" customHeight="1">
      <c r="A9" s="9"/>
      <c r="B9" s="10" t="str">
        <f t="shared" si="0"/>
        <v>202301</v>
      </c>
      <c r="C9" s="10" t="s">
        <v>9</v>
      </c>
      <c r="D9" s="10" t="str">
        <f>"20230100122"</f>
        <v>20230100122</v>
      </c>
      <c r="E9" s="11">
        <v>76.33</v>
      </c>
      <c r="F9" s="12" t="s">
        <v>10</v>
      </c>
      <c r="G9" s="11">
        <v>38.165</v>
      </c>
    </row>
    <row r="10" spans="1:7" s="1" customFormat="1" ht="24" customHeight="1">
      <c r="A10" s="9"/>
      <c r="B10" s="10" t="str">
        <f t="shared" si="0"/>
        <v>202301</v>
      </c>
      <c r="C10" s="10" t="s">
        <v>9</v>
      </c>
      <c r="D10" s="10" t="str">
        <f>"20230100205"</f>
        <v>20230100205</v>
      </c>
      <c r="E10" s="11">
        <v>76.33</v>
      </c>
      <c r="F10" s="12">
        <v>77.98</v>
      </c>
      <c r="G10" s="11">
        <v>77.155</v>
      </c>
    </row>
    <row r="11" spans="1:7" s="1" customFormat="1" ht="24" customHeight="1">
      <c r="A11" s="9"/>
      <c r="B11" s="10" t="str">
        <f t="shared" si="0"/>
        <v>202301</v>
      </c>
      <c r="C11" s="10" t="s">
        <v>9</v>
      </c>
      <c r="D11" s="10" t="str">
        <f>"20230100309"</f>
        <v>20230100309</v>
      </c>
      <c r="E11" s="11">
        <v>75.83</v>
      </c>
      <c r="F11" s="12">
        <v>79.76</v>
      </c>
      <c r="G11" s="11">
        <v>77.795</v>
      </c>
    </row>
    <row r="12" spans="1:7" s="1" customFormat="1" ht="24" customHeight="1">
      <c r="A12" s="9"/>
      <c r="B12" s="10" t="str">
        <f aca="true" t="shared" si="1" ref="B12:B14">"202302"</f>
        <v>202302</v>
      </c>
      <c r="C12" s="10" t="s">
        <v>11</v>
      </c>
      <c r="D12" s="10" t="str">
        <f>"20230200417"</f>
        <v>20230200417</v>
      </c>
      <c r="E12" s="11">
        <v>79.67</v>
      </c>
      <c r="F12" s="11">
        <v>78.18</v>
      </c>
      <c r="G12" s="11">
        <v>78.92500000000001</v>
      </c>
    </row>
    <row r="13" spans="1:7" s="1" customFormat="1" ht="24" customHeight="1">
      <c r="A13" s="9"/>
      <c r="B13" s="10" t="str">
        <f t="shared" si="1"/>
        <v>202302</v>
      </c>
      <c r="C13" s="10" t="s">
        <v>11</v>
      </c>
      <c r="D13" s="10" t="str">
        <f>"20230200523"</f>
        <v>20230200523</v>
      </c>
      <c r="E13" s="11">
        <v>79.13</v>
      </c>
      <c r="F13" s="11">
        <v>79.1</v>
      </c>
      <c r="G13" s="11">
        <v>79.115</v>
      </c>
    </row>
    <row r="14" spans="1:7" s="1" customFormat="1" ht="24" customHeight="1">
      <c r="A14" s="9"/>
      <c r="B14" s="10" t="str">
        <f t="shared" si="1"/>
        <v>202302</v>
      </c>
      <c r="C14" s="10" t="s">
        <v>11</v>
      </c>
      <c r="D14" s="10" t="str">
        <f>"20230200407"</f>
        <v>20230200407</v>
      </c>
      <c r="E14" s="11">
        <v>78.47</v>
      </c>
      <c r="F14" s="11">
        <v>76.98</v>
      </c>
      <c r="G14" s="11">
        <v>77.725</v>
      </c>
    </row>
    <row r="15" spans="1:7" s="1" customFormat="1" ht="24" customHeight="1">
      <c r="A15" s="9"/>
      <c r="B15" s="10" t="str">
        <f aca="true" t="shared" si="2" ref="B15:B17">"202303"</f>
        <v>202303</v>
      </c>
      <c r="C15" s="10" t="s">
        <v>11</v>
      </c>
      <c r="D15" s="10" t="str">
        <f>"20230300818"</f>
        <v>20230300818</v>
      </c>
      <c r="E15" s="11">
        <v>80.8</v>
      </c>
      <c r="F15" s="11">
        <v>77.42</v>
      </c>
      <c r="G15" s="11">
        <v>79.11</v>
      </c>
    </row>
    <row r="16" spans="1:7" s="1" customFormat="1" ht="24" customHeight="1">
      <c r="A16" s="9"/>
      <c r="B16" s="10" t="str">
        <f t="shared" si="2"/>
        <v>202303</v>
      </c>
      <c r="C16" s="10" t="s">
        <v>11</v>
      </c>
      <c r="D16" s="10" t="str">
        <f>"20230301027"</f>
        <v>20230301027</v>
      </c>
      <c r="E16" s="11">
        <v>79.97</v>
      </c>
      <c r="F16" s="12" t="s">
        <v>10</v>
      </c>
      <c r="G16" s="11">
        <v>39.985</v>
      </c>
    </row>
    <row r="17" spans="1:7" s="1" customFormat="1" ht="24" customHeight="1">
      <c r="A17" s="9"/>
      <c r="B17" s="10" t="str">
        <f t="shared" si="2"/>
        <v>202303</v>
      </c>
      <c r="C17" s="10" t="s">
        <v>11</v>
      </c>
      <c r="D17" s="10" t="str">
        <f>"20230301101"</f>
        <v>20230301101</v>
      </c>
      <c r="E17" s="11">
        <v>79.13</v>
      </c>
      <c r="F17" s="11">
        <v>77.5</v>
      </c>
      <c r="G17" s="11">
        <v>78.315</v>
      </c>
    </row>
    <row r="18" spans="1:7" s="1" customFormat="1" ht="24" customHeight="1">
      <c r="A18" s="9"/>
      <c r="B18" s="10" t="str">
        <f aca="true" t="shared" si="3" ref="B18:B20">"202304"</f>
        <v>202304</v>
      </c>
      <c r="C18" s="10" t="s">
        <v>9</v>
      </c>
      <c r="D18" s="10" t="str">
        <f>"20230401508"</f>
        <v>20230401508</v>
      </c>
      <c r="E18" s="11">
        <v>79.6</v>
      </c>
      <c r="F18" s="11">
        <v>78.16</v>
      </c>
      <c r="G18" s="11">
        <v>78.88</v>
      </c>
    </row>
    <row r="19" spans="1:7" s="1" customFormat="1" ht="24" customHeight="1">
      <c r="A19" s="9"/>
      <c r="B19" s="10" t="str">
        <f t="shared" si="3"/>
        <v>202304</v>
      </c>
      <c r="C19" s="10" t="s">
        <v>9</v>
      </c>
      <c r="D19" s="10" t="str">
        <f>"20230401204"</f>
        <v>20230401204</v>
      </c>
      <c r="E19" s="11">
        <v>79.07</v>
      </c>
      <c r="F19" s="11">
        <v>75.74</v>
      </c>
      <c r="G19" s="11">
        <v>77.405</v>
      </c>
    </row>
    <row r="20" spans="1:7" s="1" customFormat="1" ht="24" customHeight="1">
      <c r="A20" s="9"/>
      <c r="B20" s="10" t="str">
        <f t="shared" si="3"/>
        <v>202304</v>
      </c>
      <c r="C20" s="10" t="s">
        <v>9</v>
      </c>
      <c r="D20" s="10" t="str">
        <f>"20230401128"</f>
        <v>20230401128</v>
      </c>
      <c r="E20" s="11">
        <v>78.27</v>
      </c>
      <c r="F20" s="11">
        <v>76.88</v>
      </c>
      <c r="G20" s="11">
        <v>77.57499999999999</v>
      </c>
    </row>
    <row r="21" spans="1:7" s="1" customFormat="1" ht="24" customHeight="1">
      <c r="A21" s="9"/>
      <c r="B21" s="10" t="str">
        <f aca="true" t="shared" si="4" ref="B21:B23">"202305"</f>
        <v>202305</v>
      </c>
      <c r="C21" s="10" t="s">
        <v>9</v>
      </c>
      <c r="D21" s="10" t="str">
        <f>"20230501812"</f>
        <v>20230501812</v>
      </c>
      <c r="E21" s="11">
        <v>80.23</v>
      </c>
      <c r="F21" s="11">
        <v>77.08</v>
      </c>
      <c r="G21" s="11">
        <v>78.655</v>
      </c>
    </row>
    <row r="22" spans="1:7" s="1" customFormat="1" ht="24" customHeight="1">
      <c r="A22" s="9"/>
      <c r="B22" s="10" t="str">
        <f t="shared" si="4"/>
        <v>202305</v>
      </c>
      <c r="C22" s="10" t="s">
        <v>9</v>
      </c>
      <c r="D22" s="10" t="str">
        <f>"20230501817"</f>
        <v>20230501817</v>
      </c>
      <c r="E22" s="11">
        <v>77.53</v>
      </c>
      <c r="F22" s="12" t="s">
        <v>10</v>
      </c>
      <c r="G22" s="11">
        <v>38.765</v>
      </c>
    </row>
    <row r="23" spans="1:7" s="1" customFormat="1" ht="24" customHeight="1">
      <c r="A23" s="9"/>
      <c r="B23" s="10" t="str">
        <f t="shared" si="4"/>
        <v>202305</v>
      </c>
      <c r="C23" s="10" t="s">
        <v>9</v>
      </c>
      <c r="D23" s="10" t="str">
        <f>"20230501623"</f>
        <v>20230501623</v>
      </c>
      <c r="E23" s="11">
        <v>77.27</v>
      </c>
      <c r="F23" s="11">
        <v>76.52</v>
      </c>
      <c r="G23" s="11">
        <v>76.895</v>
      </c>
    </row>
    <row r="24" spans="1:7" s="1" customFormat="1" ht="24" customHeight="1">
      <c r="A24" s="9"/>
      <c r="B24" s="10" t="str">
        <f aca="true" t="shared" si="5" ref="B24:B26">"202306"</f>
        <v>202306</v>
      </c>
      <c r="C24" s="10" t="s">
        <v>9</v>
      </c>
      <c r="D24" s="10" t="str">
        <f>"20230602015"</f>
        <v>20230602015</v>
      </c>
      <c r="E24" s="11">
        <v>80.7</v>
      </c>
      <c r="F24" s="11">
        <v>75.34</v>
      </c>
      <c r="G24" s="11">
        <v>78.02000000000001</v>
      </c>
    </row>
    <row r="25" spans="1:7" s="1" customFormat="1" ht="24" customHeight="1">
      <c r="A25" s="9"/>
      <c r="B25" s="10" t="str">
        <f t="shared" si="5"/>
        <v>202306</v>
      </c>
      <c r="C25" s="10" t="s">
        <v>9</v>
      </c>
      <c r="D25" s="10" t="str">
        <f>"20230602017"</f>
        <v>20230602017</v>
      </c>
      <c r="E25" s="11">
        <v>79.53</v>
      </c>
      <c r="F25" s="11">
        <v>78.38</v>
      </c>
      <c r="G25" s="11">
        <v>78.955</v>
      </c>
    </row>
    <row r="26" spans="1:7" s="1" customFormat="1" ht="24" customHeight="1">
      <c r="A26" s="9"/>
      <c r="B26" s="10" t="str">
        <f t="shared" si="5"/>
        <v>202306</v>
      </c>
      <c r="C26" s="10" t="s">
        <v>9</v>
      </c>
      <c r="D26" s="10" t="str">
        <f>"20230602020"</f>
        <v>20230602020</v>
      </c>
      <c r="E26" s="11">
        <v>78.6</v>
      </c>
      <c r="F26" s="11">
        <v>79</v>
      </c>
      <c r="G26" s="11">
        <v>78.8</v>
      </c>
    </row>
    <row r="27" spans="1:7" s="1" customFormat="1" ht="24" customHeight="1">
      <c r="A27" s="9" t="s">
        <v>12</v>
      </c>
      <c r="B27" s="10" t="str">
        <f aca="true" t="shared" si="6" ref="B27:B29">"202307"</f>
        <v>202307</v>
      </c>
      <c r="C27" s="10" t="s">
        <v>9</v>
      </c>
      <c r="D27" s="10" t="str">
        <f>"20230702315"</f>
        <v>20230702315</v>
      </c>
      <c r="E27" s="11">
        <v>80.07</v>
      </c>
      <c r="F27" s="12" t="s">
        <v>10</v>
      </c>
      <c r="G27" s="11">
        <v>40.035</v>
      </c>
    </row>
    <row r="28" spans="1:7" s="1" customFormat="1" ht="24" customHeight="1">
      <c r="A28" s="9"/>
      <c r="B28" s="10" t="str">
        <f t="shared" si="6"/>
        <v>202307</v>
      </c>
      <c r="C28" s="10" t="s">
        <v>9</v>
      </c>
      <c r="D28" s="10" t="str">
        <f>"20230702426"</f>
        <v>20230702426</v>
      </c>
      <c r="E28" s="11">
        <v>78.93</v>
      </c>
      <c r="F28" s="11">
        <v>78.05</v>
      </c>
      <c r="G28" s="11">
        <v>78.49000000000001</v>
      </c>
    </row>
    <row r="29" spans="1:7" s="1" customFormat="1" ht="24" customHeight="1">
      <c r="A29" s="9"/>
      <c r="B29" s="10" t="str">
        <f t="shared" si="6"/>
        <v>202307</v>
      </c>
      <c r="C29" s="10" t="s">
        <v>9</v>
      </c>
      <c r="D29" s="10" t="str">
        <f>"20230702310"</f>
        <v>20230702310</v>
      </c>
      <c r="E29" s="11">
        <v>78.87</v>
      </c>
      <c r="F29" s="11">
        <v>80.16</v>
      </c>
      <c r="G29" s="11">
        <v>79.515</v>
      </c>
    </row>
    <row r="30" spans="1:7" s="1" customFormat="1" ht="24" customHeight="1">
      <c r="A30" s="9"/>
      <c r="B30" s="10" t="str">
        <f aca="true" t="shared" si="7" ref="B30:B32">"202308"</f>
        <v>202308</v>
      </c>
      <c r="C30" s="10" t="s">
        <v>9</v>
      </c>
      <c r="D30" s="10" t="str">
        <f>"20230802528"</f>
        <v>20230802528</v>
      </c>
      <c r="E30" s="11">
        <v>79.63</v>
      </c>
      <c r="F30" s="11">
        <v>77.38</v>
      </c>
      <c r="G30" s="11">
        <v>78.505</v>
      </c>
    </row>
    <row r="31" spans="1:7" s="1" customFormat="1" ht="24" customHeight="1">
      <c r="A31" s="9"/>
      <c r="B31" s="10" t="str">
        <f t="shared" si="7"/>
        <v>202308</v>
      </c>
      <c r="C31" s="10" t="s">
        <v>9</v>
      </c>
      <c r="D31" s="10" t="str">
        <f>"20230802514"</f>
        <v>20230802514</v>
      </c>
      <c r="E31" s="11">
        <v>79.33</v>
      </c>
      <c r="F31" s="11">
        <v>81.24</v>
      </c>
      <c r="G31" s="11">
        <v>80.285</v>
      </c>
    </row>
    <row r="32" spans="1:7" s="1" customFormat="1" ht="24" customHeight="1">
      <c r="A32" s="9"/>
      <c r="B32" s="10" t="str">
        <f t="shared" si="7"/>
        <v>202308</v>
      </c>
      <c r="C32" s="10" t="s">
        <v>9</v>
      </c>
      <c r="D32" s="10" t="str">
        <f>"20230802625"</f>
        <v>20230802625</v>
      </c>
      <c r="E32" s="11">
        <v>78.47</v>
      </c>
      <c r="F32" s="11">
        <v>80.66</v>
      </c>
      <c r="G32" s="11">
        <v>79.565</v>
      </c>
    </row>
    <row r="33" spans="1:7" s="1" customFormat="1" ht="24" customHeight="1">
      <c r="A33" s="9"/>
      <c r="B33" s="10" t="str">
        <f aca="true" t="shared" si="8" ref="B33:B35">"202309"</f>
        <v>202309</v>
      </c>
      <c r="C33" s="10" t="s">
        <v>9</v>
      </c>
      <c r="D33" s="10" t="str">
        <f>"20230902722"</f>
        <v>20230902722</v>
      </c>
      <c r="E33" s="11">
        <v>79.13</v>
      </c>
      <c r="F33" s="11">
        <v>82.12</v>
      </c>
      <c r="G33" s="11">
        <v>80.625</v>
      </c>
    </row>
    <row r="34" spans="1:7" s="1" customFormat="1" ht="24" customHeight="1">
      <c r="A34" s="9"/>
      <c r="B34" s="10" t="str">
        <f t="shared" si="8"/>
        <v>202309</v>
      </c>
      <c r="C34" s="10" t="s">
        <v>9</v>
      </c>
      <c r="D34" s="10" t="str">
        <f>"20230902909"</f>
        <v>20230902909</v>
      </c>
      <c r="E34" s="11">
        <v>78.8</v>
      </c>
      <c r="F34" s="11">
        <v>78.58</v>
      </c>
      <c r="G34" s="11">
        <v>78.69</v>
      </c>
    </row>
    <row r="35" spans="1:7" s="1" customFormat="1" ht="24" customHeight="1">
      <c r="A35" s="9"/>
      <c r="B35" s="10" t="str">
        <f t="shared" si="8"/>
        <v>202309</v>
      </c>
      <c r="C35" s="10" t="s">
        <v>9</v>
      </c>
      <c r="D35" s="10" t="str">
        <f>"20230903028"</f>
        <v>20230903028</v>
      </c>
      <c r="E35" s="11">
        <v>77.77</v>
      </c>
      <c r="F35" s="11">
        <v>79.62</v>
      </c>
      <c r="G35" s="11">
        <v>78.695</v>
      </c>
    </row>
    <row r="36" spans="1:7" s="1" customFormat="1" ht="24" customHeight="1">
      <c r="A36" s="9"/>
      <c r="B36" s="10" t="str">
        <f aca="true" t="shared" si="9" ref="B36:B38">"202310"</f>
        <v>202310</v>
      </c>
      <c r="C36" s="10" t="s">
        <v>9</v>
      </c>
      <c r="D36" s="10" t="str">
        <f>"20231003510"</f>
        <v>20231003510</v>
      </c>
      <c r="E36" s="11">
        <v>81.47</v>
      </c>
      <c r="F36" s="11">
        <v>79.02</v>
      </c>
      <c r="G36" s="11">
        <v>80.245</v>
      </c>
    </row>
    <row r="37" spans="1:7" s="1" customFormat="1" ht="24" customHeight="1">
      <c r="A37" s="9"/>
      <c r="B37" s="10" t="str">
        <f t="shared" si="9"/>
        <v>202310</v>
      </c>
      <c r="C37" s="10" t="s">
        <v>9</v>
      </c>
      <c r="D37" s="10" t="str">
        <f>"20231003226"</f>
        <v>20231003226</v>
      </c>
      <c r="E37" s="11">
        <v>79.9</v>
      </c>
      <c r="F37" s="11">
        <v>78.58</v>
      </c>
      <c r="G37" s="11">
        <v>79.24000000000001</v>
      </c>
    </row>
    <row r="38" spans="1:7" s="1" customFormat="1" ht="24" customHeight="1">
      <c r="A38" s="9"/>
      <c r="B38" s="10" t="str">
        <f t="shared" si="9"/>
        <v>202310</v>
      </c>
      <c r="C38" s="10" t="s">
        <v>9</v>
      </c>
      <c r="D38" s="10" t="str">
        <f>"20231003308"</f>
        <v>20231003308</v>
      </c>
      <c r="E38" s="11">
        <v>78.03</v>
      </c>
      <c r="F38" s="11">
        <v>77.34</v>
      </c>
      <c r="G38" s="11">
        <v>77.685</v>
      </c>
    </row>
    <row r="39" spans="1:7" s="1" customFormat="1" ht="24" customHeight="1">
      <c r="A39" s="9"/>
      <c r="B39" s="10" t="str">
        <f aca="true" t="shared" si="10" ref="B39:B44">"202311"</f>
        <v>202311</v>
      </c>
      <c r="C39" s="10" t="s">
        <v>9</v>
      </c>
      <c r="D39" s="10" t="str">
        <f>"20231103527"</f>
        <v>20231103527</v>
      </c>
      <c r="E39" s="11">
        <v>78.53</v>
      </c>
      <c r="F39" s="12" t="s">
        <v>10</v>
      </c>
      <c r="G39" s="11">
        <v>39.265</v>
      </c>
    </row>
    <row r="40" spans="1:7" s="1" customFormat="1" ht="24" customHeight="1">
      <c r="A40" s="9"/>
      <c r="B40" s="10" t="str">
        <f t="shared" si="10"/>
        <v>202311</v>
      </c>
      <c r="C40" s="10" t="s">
        <v>9</v>
      </c>
      <c r="D40" s="10" t="str">
        <f>"20231104305"</f>
        <v>20231104305</v>
      </c>
      <c r="E40" s="11">
        <v>77.3</v>
      </c>
      <c r="F40" s="11">
        <v>77.2</v>
      </c>
      <c r="G40" s="11">
        <v>77.25</v>
      </c>
    </row>
    <row r="41" spans="1:7" s="1" customFormat="1" ht="24" customHeight="1">
      <c r="A41" s="9"/>
      <c r="B41" s="10" t="str">
        <f t="shared" si="10"/>
        <v>202311</v>
      </c>
      <c r="C41" s="10" t="s">
        <v>9</v>
      </c>
      <c r="D41" s="10" t="str">
        <f>"20231104506"</f>
        <v>20231104506</v>
      </c>
      <c r="E41" s="11">
        <v>76.83</v>
      </c>
      <c r="F41" s="11">
        <v>78.72</v>
      </c>
      <c r="G41" s="11">
        <v>77.775</v>
      </c>
    </row>
    <row r="42" spans="1:7" s="1" customFormat="1" ht="24" customHeight="1">
      <c r="A42" s="9"/>
      <c r="B42" s="10" t="str">
        <f t="shared" si="10"/>
        <v>202311</v>
      </c>
      <c r="C42" s="10" t="s">
        <v>9</v>
      </c>
      <c r="D42" s="10" t="str">
        <f>"20231104427"</f>
        <v>20231104427</v>
      </c>
      <c r="E42" s="11">
        <v>76.73</v>
      </c>
      <c r="F42" s="11">
        <v>79.24</v>
      </c>
      <c r="G42" s="11">
        <v>77.985</v>
      </c>
    </row>
    <row r="43" spans="1:7" s="1" customFormat="1" ht="24" customHeight="1">
      <c r="A43" s="9"/>
      <c r="B43" s="10" t="str">
        <f t="shared" si="10"/>
        <v>202311</v>
      </c>
      <c r="C43" s="10" t="s">
        <v>9</v>
      </c>
      <c r="D43" s="10" t="str">
        <f>"20231103805"</f>
        <v>20231103805</v>
      </c>
      <c r="E43" s="11">
        <v>76.2</v>
      </c>
      <c r="F43" s="11">
        <v>76.8</v>
      </c>
      <c r="G43" s="11">
        <v>76.5</v>
      </c>
    </row>
    <row r="44" spans="1:7" s="1" customFormat="1" ht="24" customHeight="1">
      <c r="A44" s="9"/>
      <c r="B44" s="10" t="str">
        <f t="shared" si="10"/>
        <v>202311</v>
      </c>
      <c r="C44" s="10" t="s">
        <v>9</v>
      </c>
      <c r="D44" s="10" t="str">
        <f>"20231104216"</f>
        <v>20231104216</v>
      </c>
      <c r="E44" s="11">
        <v>75.97</v>
      </c>
      <c r="F44" s="12" t="s">
        <v>10</v>
      </c>
      <c r="G44" s="11">
        <v>37.985</v>
      </c>
    </row>
    <row r="45" spans="1:7" s="1" customFormat="1" ht="24" customHeight="1">
      <c r="A45" s="9"/>
      <c r="B45" s="10" t="str">
        <f aca="true" t="shared" si="11" ref="B45:B47">"202312"</f>
        <v>202312</v>
      </c>
      <c r="C45" s="10" t="s">
        <v>9</v>
      </c>
      <c r="D45" s="10" t="str">
        <f>"20231204822"</f>
        <v>20231204822</v>
      </c>
      <c r="E45" s="11">
        <v>79.2</v>
      </c>
      <c r="F45" s="11">
        <v>78.4</v>
      </c>
      <c r="G45" s="11">
        <v>78.80000000000001</v>
      </c>
    </row>
    <row r="46" spans="1:7" s="1" customFormat="1" ht="24" customHeight="1">
      <c r="A46" s="9"/>
      <c r="B46" s="10" t="str">
        <f t="shared" si="11"/>
        <v>202312</v>
      </c>
      <c r="C46" s="10" t="s">
        <v>9</v>
      </c>
      <c r="D46" s="10" t="str">
        <f>"20231204828"</f>
        <v>20231204828</v>
      </c>
      <c r="E46" s="11">
        <v>78.83</v>
      </c>
      <c r="F46" s="11">
        <v>77.44</v>
      </c>
      <c r="G46" s="11">
        <v>78.13499999999999</v>
      </c>
    </row>
    <row r="47" spans="1:7" s="1" customFormat="1" ht="24" customHeight="1">
      <c r="A47" s="9"/>
      <c r="B47" s="10" t="str">
        <f t="shared" si="11"/>
        <v>202312</v>
      </c>
      <c r="C47" s="10" t="s">
        <v>9</v>
      </c>
      <c r="D47" s="10" t="str">
        <f>"20231204704"</f>
        <v>20231204704</v>
      </c>
      <c r="E47" s="11">
        <v>78.5</v>
      </c>
      <c r="F47" s="11">
        <v>78.76</v>
      </c>
      <c r="G47" s="11">
        <v>78.63</v>
      </c>
    </row>
    <row r="48" spans="1:7" s="1" customFormat="1" ht="24" customHeight="1">
      <c r="A48" s="9"/>
      <c r="B48" s="10" t="str">
        <f aca="true" t="shared" si="12" ref="B48:B50">"202313"</f>
        <v>202313</v>
      </c>
      <c r="C48" s="10" t="s">
        <v>11</v>
      </c>
      <c r="D48" s="10" t="str">
        <f>"20231305117"</f>
        <v>20231305117</v>
      </c>
      <c r="E48" s="11">
        <v>79.1</v>
      </c>
      <c r="F48" s="11">
        <v>78.62</v>
      </c>
      <c r="G48" s="11">
        <v>78.86</v>
      </c>
    </row>
    <row r="49" spans="1:7" s="1" customFormat="1" ht="24" customHeight="1">
      <c r="A49" s="9"/>
      <c r="B49" s="10" t="str">
        <f t="shared" si="12"/>
        <v>202313</v>
      </c>
      <c r="C49" s="10" t="s">
        <v>11</v>
      </c>
      <c r="D49" s="10" t="str">
        <f>"20231305101"</f>
        <v>20231305101</v>
      </c>
      <c r="E49" s="11">
        <v>77.53</v>
      </c>
      <c r="F49" s="11">
        <v>77.38</v>
      </c>
      <c r="G49" s="11">
        <v>77.455</v>
      </c>
    </row>
    <row r="50" spans="1:7" s="1" customFormat="1" ht="24" customHeight="1">
      <c r="A50" s="9"/>
      <c r="B50" s="10" t="str">
        <f t="shared" si="12"/>
        <v>202313</v>
      </c>
      <c r="C50" s="10" t="s">
        <v>11</v>
      </c>
      <c r="D50" s="10" t="str">
        <f>"20231305022"</f>
        <v>20231305022</v>
      </c>
      <c r="E50" s="11">
        <v>77.27</v>
      </c>
      <c r="F50" s="11">
        <v>77.08</v>
      </c>
      <c r="G50" s="11">
        <v>77.175</v>
      </c>
    </row>
    <row r="51" spans="1:7" s="2" customFormat="1" ht="24" customHeight="1">
      <c r="A51" s="13" t="s">
        <v>13</v>
      </c>
      <c r="B51" s="10" t="str">
        <f aca="true" t="shared" si="13" ref="B51:B53">"202314"</f>
        <v>202314</v>
      </c>
      <c r="C51" s="10" t="s">
        <v>9</v>
      </c>
      <c r="D51" s="10" t="str">
        <f>"20231405307"</f>
        <v>20231405307</v>
      </c>
      <c r="E51" s="11">
        <v>78.07</v>
      </c>
      <c r="F51" s="11">
        <v>76.24</v>
      </c>
      <c r="G51" s="14">
        <v>77.155</v>
      </c>
    </row>
    <row r="52" spans="1:7" s="2" customFormat="1" ht="24" customHeight="1">
      <c r="A52" s="13"/>
      <c r="B52" s="10" t="str">
        <f t="shared" si="13"/>
        <v>202314</v>
      </c>
      <c r="C52" s="10" t="s">
        <v>9</v>
      </c>
      <c r="D52" s="10" t="str">
        <f>"20231405325"</f>
        <v>20231405325</v>
      </c>
      <c r="E52" s="11">
        <v>77.17</v>
      </c>
      <c r="F52" s="11">
        <v>77.18</v>
      </c>
      <c r="G52" s="14">
        <v>77.17500000000001</v>
      </c>
    </row>
    <row r="53" spans="1:7" s="2" customFormat="1" ht="24" customHeight="1">
      <c r="A53" s="13"/>
      <c r="B53" s="10" t="str">
        <f t="shared" si="13"/>
        <v>202314</v>
      </c>
      <c r="C53" s="10" t="s">
        <v>9</v>
      </c>
      <c r="D53" s="10" t="str">
        <f>"20231405229"</f>
        <v>20231405229</v>
      </c>
      <c r="E53" s="11">
        <v>77.07</v>
      </c>
      <c r="F53" s="11">
        <v>78.24</v>
      </c>
      <c r="G53" s="14">
        <v>77.655</v>
      </c>
    </row>
    <row r="54" spans="1:7" s="2" customFormat="1" ht="24" customHeight="1">
      <c r="A54" s="13"/>
      <c r="B54" s="10" t="str">
        <f aca="true" t="shared" si="14" ref="B54:B56">"202315"</f>
        <v>202315</v>
      </c>
      <c r="C54" s="10" t="s">
        <v>9</v>
      </c>
      <c r="D54" s="10" t="str">
        <f>"20231505817"</f>
        <v>20231505817</v>
      </c>
      <c r="E54" s="11">
        <v>82.23</v>
      </c>
      <c r="F54" s="11">
        <v>79.9</v>
      </c>
      <c r="G54" s="14">
        <v>81.065</v>
      </c>
    </row>
    <row r="55" spans="1:7" s="2" customFormat="1" ht="24" customHeight="1">
      <c r="A55" s="13"/>
      <c r="B55" s="10" t="str">
        <f t="shared" si="14"/>
        <v>202315</v>
      </c>
      <c r="C55" s="10" t="s">
        <v>9</v>
      </c>
      <c r="D55" s="10" t="str">
        <f>"20231506122"</f>
        <v>20231506122</v>
      </c>
      <c r="E55" s="11">
        <v>78.93</v>
      </c>
      <c r="F55" s="11">
        <v>78.2</v>
      </c>
      <c r="G55" s="14">
        <v>78.565</v>
      </c>
    </row>
    <row r="56" spans="1:7" s="2" customFormat="1" ht="24" customHeight="1">
      <c r="A56" s="13"/>
      <c r="B56" s="10" t="str">
        <f t="shared" si="14"/>
        <v>202315</v>
      </c>
      <c r="C56" s="10" t="s">
        <v>9</v>
      </c>
      <c r="D56" s="10" t="str">
        <f>"20231506119"</f>
        <v>20231506119</v>
      </c>
      <c r="E56" s="11">
        <v>78.1</v>
      </c>
      <c r="F56" s="11">
        <v>78.46</v>
      </c>
      <c r="G56" s="14">
        <v>78.28</v>
      </c>
    </row>
    <row r="57" spans="1:7" s="2" customFormat="1" ht="24" customHeight="1">
      <c r="A57" s="13"/>
      <c r="B57" s="10" t="str">
        <f aca="true" t="shared" si="15" ref="B57:B59">"202316"</f>
        <v>202316</v>
      </c>
      <c r="C57" s="10" t="s">
        <v>9</v>
      </c>
      <c r="D57" s="10" t="str">
        <f>"20231606307"</f>
        <v>20231606307</v>
      </c>
      <c r="E57" s="11">
        <v>78.73</v>
      </c>
      <c r="F57" s="11">
        <v>77.34</v>
      </c>
      <c r="G57" s="14">
        <v>78.035</v>
      </c>
    </row>
    <row r="58" spans="1:7" s="2" customFormat="1" ht="24" customHeight="1">
      <c r="A58" s="13"/>
      <c r="B58" s="10" t="str">
        <f t="shared" si="15"/>
        <v>202316</v>
      </c>
      <c r="C58" s="10" t="s">
        <v>9</v>
      </c>
      <c r="D58" s="10" t="str">
        <f>"20231606207"</f>
        <v>20231606207</v>
      </c>
      <c r="E58" s="11">
        <v>78.67</v>
      </c>
      <c r="F58" s="11">
        <v>76.02</v>
      </c>
      <c r="G58" s="14">
        <v>77.345</v>
      </c>
    </row>
    <row r="59" spans="1:7" s="2" customFormat="1" ht="24" customHeight="1">
      <c r="A59" s="13"/>
      <c r="B59" s="10" t="str">
        <f t="shared" si="15"/>
        <v>202316</v>
      </c>
      <c r="C59" s="10" t="s">
        <v>9</v>
      </c>
      <c r="D59" s="10" t="str">
        <f>"20231606507"</f>
        <v>20231606507</v>
      </c>
      <c r="E59" s="11">
        <v>78.27</v>
      </c>
      <c r="F59" s="11">
        <v>78.82</v>
      </c>
      <c r="G59" s="14">
        <v>78.54499999999999</v>
      </c>
    </row>
    <row r="60" spans="1:7" s="2" customFormat="1" ht="24" customHeight="1">
      <c r="A60" s="13"/>
      <c r="B60" s="10" t="str">
        <f aca="true" t="shared" si="16" ref="B60:B62">"202317"</f>
        <v>202317</v>
      </c>
      <c r="C60" s="10" t="s">
        <v>9</v>
      </c>
      <c r="D60" s="10" t="str">
        <f>"20231706727"</f>
        <v>20231706727</v>
      </c>
      <c r="E60" s="11">
        <v>77.37</v>
      </c>
      <c r="F60" s="11">
        <v>77.52</v>
      </c>
      <c r="G60" s="14">
        <v>77.445</v>
      </c>
    </row>
    <row r="61" spans="1:7" s="2" customFormat="1" ht="24" customHeight="1">
      <c r="A61" s="13"/>
      <c r="B61" s="10" t="str">
        <f t="shared" si="16"/>
        <v>202317</v>
      </c>
      <c r="C61" s="10" t="s">
        <v>9</v>
      </c>
      <c r="D61" s="10" t="str">
        <f>"20231706529"</f>
        <v>20231706529</v>
      </c>
      <c r="E61" s="11">
        <v>77</v>
      </c>
      <c r="F61" s="11">
        <v>78.64</v>
      </c>
      <c r="G61" s="14">
        <v>77.82</v>
      </c>
    </row>
    <row r="62" spans="1:7" s="2" customFormat="1" ht="24" customHeight="1">
      <c r="A62" s="13"/>
      <c r="B62" s="10" t="str">
        <f t="shared" si="16"/>
        <v>202317</v>
      </c>
      <c r="C62" s="10" t="s">
        <v>9</v>
      </c>
      <c r="D62" s="10" t="str">
        <f>"20231706726"</f>
        <v>20231706726</v>
      </c>
      <c r="E62" s="11">
        <v>76.3</v>
      </c>
      <c r="F62" s="11">
        <v>80.7</v>
      </c>
      <c r="G62" s="14">
        <v>78.5</v>
      </c>
    </row>
    <row r="63" spans="1:7" s="2" customFormat="1" ht="24" customHeight="1">
      <c r="A63" s="13"/>
      <c r="B63" s="10" t="str">
        <f aca="true" t="shared" si="17" ref="B63:B65">"202318"</f>
        <v>202318</v>
      </c>
      <c r="C63" s="10" t="s">
        <v>9</v>
      </c>
      <c r="D63" s="10" t="str">
        <f>"20231806910"</f>
        <v>20231806910</v>
      </c>
      <c r="E63" s="11">
        <v>80.03</v>
      </c>
      <c r="F63" s="12" t="s">
        <v>10</v>
      </c>
      <c r="G63" s="14">
        <v>40.015</v>
      </c>
    </row>
    <row r="64" spans="1:7" s="2" customFormat="1" ht="24" customHeight="1">
      <c r="A64" s="13"/>
      <c r="B64" s="10" t="str">
        <f t="shared" si="17"/>
        <v>202318</v>
      </c>
      <c r="C64" s="10" t="s">
        <v>9</v>
      </c>
      <c r="D64" s="10" t="str">
        <f>"20231807109"</f>
        <v>20231807109</v>
      </c>
      <c r="E64" s="11">
        <v>79.57</v>
      </c>
      <c r="F64" s="11">
        <v>82.06</v>
      </c>
      <c r="G64" s="14">
        <v>80.815</v>
      </c>
    </row>
    <row r="65" spans="1:7" s="2" customFormat="1" ht="24" customHeight="1">
      <c r="A65" s="13"/>
      <c r="B65" s="10" t="str">
        <f t="shared" si="17"/>
        <v>202318</v>
      </c>
      <c r="C65" s="10" t="s">
        <v>9</v>
      </c>
      <c r="D65" s="10" t="str">
        <f>"20231807016"</f>
        <v>20231807016</v>
      </c>
      <c r="E65" s="11">
        <v>78.1</v>
      </c>
      <c r="F65" s="11">
        <v>78.12</v>
      </c>
      <c r="G65" s="14">
        <v>78.11</v>
      </c>
    </row>
    <row r="66" spans="1:7" s="2" customFormat="1" ht="24" customHeight="1">
      <c r="A66" s="13"/>
      <c r="B66" s="10" t="str">
        <f aca="true" t="shared" si="18" ref="B66:B68">"202319"</f>
        <v>202319</v>
      </c>
      <c r="C66" s="10" t="s">
        <v>9</v>
      </c>
      <c r="D66" s="10" t="str">
        <f>"20231907509"</f>
        <v>20231907509</v>
      </c>
      <c r="E66" s="11">
        <v>80.63</v>
      </c>
      <c r="F66" s="11">
        <v>77.14</v>
      </c>
      <c r="G66" s="14">
        <v>78.88499999999999</v>
      </c>
    </row>
    <row r="67" spans="1:7" s="2" customFormat="1" ht="24" customHeight="1">
      <c r="A67" s="13"/>
      <c r="B67" s="10" t="str">
        <f t="shared" si="18"/>
        <v>202319</v>
      </c>
      <c r="C67" s="10" t="s">
        <v>9</v>
      </c>
      <c r="D67" s="10" t="str">
        <f>"20231907618"</f>
        <v>20231907618</v>
      </c>
      <c r="E67" s="11">
        <v>79.2</v>
      </c>
      <c r="F67" s="11">
        <v>79.88</v>
      </c>
      <c r="G67" s="14">
        <v>79.53999999999999</v>
      </c>
    </row>
    <row r="68" spans="1:7" s="2" customFormat="1" ht="24" customHeight="1">
      <c r="A68" s="13"/>
      <c r="B68" s="10" t="str">
        <f t="shared" si="18"/>
        <v>202319</v>
      </c>
      <c r="C68" s="10" t="s">
        <v>9</v>
      </c>
      <c r="D68" s="10" t="str">
        <f>"20231907606"</f>
        <v>20231907606</v>
      </c>
      <c r="E68" s="11">
        <v>78.83</v>
      </c>
      <c r="F68" s="12" t="s">
        <v>10</v>
      </c>
      <c r="G68" s="14">
        <v>39.415</v>
      </c>
    </row>
    <row r="69" spans="1:7" s="2" customFormat="1" ht="24" customHeight="1">
      <c r="A69" s="13"/>
      <c r="B69" s="10" t="str">
        <f aca="true" t="shared" si="19" ref="B69:B71">"202320"</f>
        <v>202320</v>
      </c>
      <c r="C69" s="10" t="s">
        <v>9</v>
      </c>
      <c r="D69" s="10" t="str">
        <f>"20232007803"</f>
        <v>20232007803</v>
      </c>
      <c r="E69" s="11">
        <v>79.63</v>
      </c>
      <c r="F69" s="11">
        <v>78.54</v>
      </c>
      <c r="G69" s="14">
        <v>79.08500000000001</v>
      </c>
    </row>
    <row r="70" spans="1:7" s="2" customFormat="1" ht="24" customHeight="1">
      <c r="A70" s="13"/>
      <c r="B70" s="10" t="str">
        <f t="shared" si="19"/>
        <v>202320</v>
      </c>
      <c r="C70" s="10" t="s">
        <v>9</v>
      </c>
      <c r="D70" s="10" t="str">
        <f>"20232007703"</f>
        <v>20232007703</v>
      </c>
      <c r="E70" s="11">
        <v>76.93</v>
      </c>
      <c r="F70" s="11">
        <v>75.46</v>
      </c>
      <c r="G70" s="14">
        <v>76.195</v>
      </c>
    </row>
    <row r="71" spans="1:7" s="2" customFormat="1" ht="24" customHeight="1">
      <c r="A71" s="13"/>
      <c r="B71" s="10" t="str">
        <f t="shared" si="19"/>
        <v>202320</v>
      </c>
      <c r="C71" s="10" t="s">
        <v>9</v>
      </c>
      <c r="D71" s="10" t="str">
        <f>"20232007823"</f>
        <v>20232007823</v>
      </c>
      <c r="E71" s="11">
        <v>76.63</v>
      </c>
      <c r="F71" s="11">
        <v>82.24</v>
      </c>
      <c r="G71" s="14">
        <v>79.435</v>
      </c>
    </row>
    <row r="72" spans="1:7" s="2" customFormat="1" ht="24" customHeight="1">
      <c r="A72" s="13"/>
      <c r="B72" s="10" t="str">
        <f aca="true" t="shared" si="20" ref="B72:B74">"202321"</f>
        <v>202321</v>
      </c>
      <c r="C72" s="10" t="s">
        <v>9</v>
      </c>
      <c r="D72" s="10" t="str">
        <f>"20232108120"</f>
        <v>20232108120</v>
      </c>
      <c r="E72" s="11">
        <v>73.7</v>
      </c>
      <c r="F72" s="11">
        <v>79.84</v>
      </c>
      <c r="G72" s="14">
        <v>76.77000000000001</v>
      </c>
    </row>
    <row r="73" spans="1:7" s="2" customFormat="1" ht="24" customHeight="1">
      <c r="A73" s="13"/>
      <c r="B73" s="10" t="str">
        <f t="shared" si="20"/>
        <v>202321</v>
      </c>
      <c r="C73" s="10" t="s">
        <v>9</v>
      </c>
      <c r="D73" s="10" t="str">
        <f>"20232108106"</f>
        <v>20232108106</v>
      </c>
      <c r="E73" s="11">
        <v>73.63</v>
      </c>
      <c r="F73" s="11">
        <v>76.02</v>
      </c>
      <c r="G73" s="14">
        <v>74.82499999999999</v>
      </c>
    </row>
    <row r="74" spans="1:7" s="2" customFormat="1" ht="24" customHeight="1">
      <c r="A74" s="13"/>
      <c r="B74" s="10" t="str">
        <f t="shared" si="20"/>
        <v>202321</v>
      </c>
      <c r="C74" s="10" t="s">
        <v>9</v>
      </c>
      <c r="D74" s="10" t="str">
        <f>"20232108128"</f>
        <v>20232108128</v>
      </c>
      <c r="E74" s="11">
        <v>72.2</v>
      </c>
      <c r="F74" s="11">
        <v>78.12</v>
      </c>
      <c r="G74" s="14">
        <v>75.16</v>
      </c>
    </row>
    <row r="75" spans="1:7" s="2" customFormat="1" ht="24" customHeight="1">
      <c r="A75" s="13" t="s">
        <v>14</v>
      </c>
      <c r="B75" s="10" t="str">
        <f aca="true" t="shared" si="21" ref="B75:B86">"202323"</f>
        <v>202323</v>
      </c>
      <c r="C75" s="10" t="s">
        <v>9</v>
      </c>
      <c r="D75" s="10" t="str">
        <f>"20232308421"</f>
        <v>20232308421</v>
      </c>
      <c r="E75" s="11">
        <v>79.37</v>
      </c>
      <c r="F75" s="11">
        <v>79.92</v>
      </c>
      <c r="G75" s="14">
        <v>79.64500000000001</v>
      </c>
    </row>
    <row r="76" spans="1:7" s="2" customFormat="1" ht="24" customHeight="1">
      <c r="A76" s="13"/>
      <c r="B76" s="10" t="str">
        <f t="shared" si="21"/>
        <v>202323</v>
      </c>
      <c r="C76" s="10" t="s">
        <v>9</v>
      </c>
      <c r="D76" s="10" t="str">
        <f>"20232308327"</f>
        <v>20232308327</v>
      </c>
      <c r="E76" s="11">
        <v>76.97</v>
      </c>
      <c r="F76" s="11">
        <v>84.14</v>
      </c>
      <c r="G76" s="14">
        <v>80.555</v>
      </c>
    </row>
    <row r="77" spans="1:7" s="2" customFormat="1" ht="24" customHeight="1">
      <c r="A77" s="13"/>
      <c r="B77" s="10" t="str">
        <f t="shared" si="21"/>
        <v>202323</v>
      </c>
      <c r="C77" s="10" t="s">
        <v>9</v>
      </c>
      <c r="D77" s="10" t="str">
        <f>"20232308319"</f>
        <v>20232308319</v>
      </c>
      <c r="E77" s="11">
        <v>76.67</v>
      </c>
      <c r="F77" s="11">
        <v>81.46</v>
      </c>
      <c r="G77" s="14">
        <v>79.065</v>
      </c>
    </row>
    <row r="78" spans="1:7" s="2" customFormat="1" ht="24" customHeight="1">
      <c r="A78" s="13"/>
      <c r="B78" s="10" t="str">
        <f t="shared" si="21"/>
        <v>202323</v>
      </c>
      <c r="C78" s="10" t="s">
        <v>9</v>
      </c>
      <c r="D78" s="10" t="str">
        <f>"20232308416"</f>
        <v>20232308416</v>
      </c>
      <c r="E78" s="11">
        <v>76.6</v>
      </c>
      <c r="F78" s="11">
        <v>81.04</v>
      </c>
      <c r="G78" s="14">
        <v>78.82</v>
      </c>
    </row>
    <row r="79" spans="1:7" s="2" customFormat="1" ht="24" customHeight="1">
      <c r="A79" s="13"/>
      <c r="B79" s="10" t="str">
        <f t="shared" si="21"/>
        <v>202323</v>
      </c>
      <c r="C79" s="10" t="s">
        <v>9</v>
      </c>
      <c r="D79" s="10" t="str">
        <f>"20232308613"</f>
        <v>20232308613</v>
      </c>
      <c r="E79" s="11">
        <v>76.53</v>
      </c>
      <c r="F79" s="12" t="s">
        <v>10</v>
      </c>
      <c r="G79" s="14">
        <v>38.265</v>
      </c>
    </row>
    <row r="80" spans="1:7" s="2" customFormat="1" ht="24" customHeight="1">
      <c r="A80" s="13"/>
      <c r="B80" s="10" t="str">
        <f t="shared" si="21"/>
        <v>202323</v>
      </c>
      <c r="C80" s="10" t="s">
        <v>9</v>
      </c>
      <c r="D80" s="10" t="str">
        <f>"20232308314"</f>
        <v>20232308314</v>
      </c>
      <c r="E80" s="11">
        <v>76.37</v>
      </c>
      <c r="F80" s="11">
        <v>83.08</v>
      </c>
      <c r="G80" s="14">
        <v>79.725</v>
      </c>
    </row>
    <row r="81" spans="1:7" s="2" customFormat="1" ht="24" customHeight="1">
      <c r="A81" s="13"/>
      <c r="B81" s="10" t="str">
        <f t="shared" si="21"/>
        <v>202323</v>
      </c>
      <c r="C81" s="10" t="s">
        <v>9</v>
      </c>
      <c r="D81" s="10" t="str">
        <f>"20232308506"</f>
        <v>20232308506</v>
      </c>
      <c r="E81" s="11">
        <v>75.53</v>
      </c>
      <c r="F81" s="11">
        <v>83.22</v>
      </c>
      <c r="G81" s="14">
        <v>79.375</v>
      </c>
    </row>
    <row r="82" spans="1:7" s="2" customFormat="1" ht="24" customHeight="1">
      <c r="A82" s="13"/>
      <c r="B82" s="10" t="str">
        <f t="shared" si="21"/>
        <v>202323</v>
      </c>
      <c r="C82" s="10" t="s">
        <v>9</v>
      </c>
      <c r="D82" s="10" t="str">
        <f>"20232308410"</f>
        <v>20232308410</v>
      </c>
      <c r="E82" s="11">
        <v>75.27</v>
      </c>
      <c r="F82" s="11">
        <v>76.52</v>
      </c>
      <c r="G82" s="14">
        <v>75.895</v>
      </c>
    </row>
    <row r="83" spans="1:7" s="2" customFormat="1" ht="24" customHeight="1">
      <c r="A83" s="13"/>
      <c r="B83" s="10" t="str">
        <f t="shared" si="21"/>
        <v>202323</v>
      </c>
      <c r="C83" s="10" t="s">
        <v>9</v>
      </c>
      <c r="D83" s="10" t="str">
        <f>"20232308527"</f>
        <v>20232308527</v>
      </c>
      <c r="E83" s="11">
        <v>75.23</v>
      </c>
      <c r="F83" s="11">
        <v>82.42</v>
      </c>
      <c r="G83" s="14">
        <v>78.825</v>
      </c>
    </row>
    <row r="84" spans="1:7" s="2" customFormat="1" ht="24" customHeight="1">
      <c r="A84" s="13"/>
      <c r="B84" s="10" t="str">
        <f t="shared" si="21"/>
        <v>202323</v>
      </c>
      <c r="C84" s="10" t="s">
        <v>9</v>
      </c>
      <c r="D84" s="10" t="str">
        <f>"20232308616"</f>
        <v>20232308616</v>
      </c>
      <c r="E84" s="11">
        <v>74.47</v>
      </c>
      <c r="F84" s="11">
        <v>82.58</v>
      </c>
      <c r="G84" s="14">
        <v>78.525</v>
      </c>
    </row>
    <row r="85" spans="1:7" s="2" customFormat="1" ht="24" customHeight="1">
      <c r="A85" s="13"/>
      <c r="B85" s="10" t="str">
        <f t="shared" si="21"/>
        <v>202323</v>
      </c>
      <c r="C85" s="10" t="s">
        <v>9</v>
      </c>
      <c r="D85" s="10" t="str">
        <f>"20232308408"</f>
        <v>20232308408</v>
      </c>
      <c r="E85" s="11">
        <v>74.23</v>
      </c>
      <c r="F85" s="11">
        <v>82.18</v>
      </c>
      <c r="G85" s="14">
        <v>78.20500000000001</v>
      </c>
    </row>
    <row r="86" spans="1:7" s="2" customFormat="1" ht="24" customHeight="1">
      <c r="A86" s="13"/>
      <c r="B86" s="10" t="str">
        <f t="shared" si="21"/>
        <v>202323</v>
      </c>
      <c r="C86" s="10" t="s">
        <v>9</v>
      </c>
      <c r="D86" s="10" t="str">
        <f>"20232308301"</f>
        <v>20232308301</v>
      </c>
      <c r="E86" s="11">
        <v>74.13</v>
      </c>
      <c r="F86" s="12" t="s">
        <v>10</v>
      </c>
      <c r="G86" s="14">
        <v>37.065</v>
      </c>
    </row>
    <row r="87" spans="1:7" s="2" customFormat="1" ht="24" customHeight="1">
      <c r="A87" s="13"/>
      <c r="B87" s="10" t="str">
        <f aca="true" t="shared" si="22" ref="B87:B92">"202324"</f>
        <v>202324</v>
      </c>
      <c r="C87" s="10" t="s">
        <v>9</v>
      </c>
      <c r="D87" s="10" t="str">
        <f>"20232408625"</f>
        <v>20232408625</v>
      </c>
      <c r="E87" s="11">
        <v>78</v>
      </c>
      <c r="F87" s="11">
        <v>79.82</v>
      </c>
      <c r="G87" s="14">
        <v>78.91</v>
      </c>
    </row>
    <row r="88" spans="1:7" s="2" customFormat="1" ht="24" customHeight="1">
      <c r="A88" s="13"/>
      <c r="B88" s="10" t="str">
        <f t="shared" si="22"/>
        <v>202324</v>
      </c>
      <c r="C88" s="10" t="s">
        <v>9</v>
      </c>
      <c r="D88" s="10" t="str">
        <f>"20232408703"</f>
        <v>20232408703</v>
      </c>
      <c r="E88" s="11">
        <v>72.67</v>
      </c>
      <c r="F88" s="11">
        <v>77</v>
      </c>
      <c r="G88" s="14">
        <v>74.83500000000001</v>
      </c>
    </row>
    <row r="89" spans="1:7" s="2" customFormat="1" ht="24" customHeight="1">
      <c r="A89" s="13"/>
      <c r="B89" s="10" t="str">
        <f t="shared" si="22"/>
        <v>202324</v>
      </c>
      <c r="C89" s="10" t="s">
        <v>9</v>
      </c>
      <c r="D89" s="10" t="str">
        <f>"20232408630"</f>
        <v>20232408630</v>
      </c>
      <c r="E89" s="11">
        <v>72.43</v>
      </c>
      <c r="F89" s="11">
        <v>79.52</v>
      </c>
      <c r="G89" s="14">
        <v>75.975</v>
      </c>
    </row>
    <row r="90" spans="1:7" s="2" customFormat="1" ht="24" customHeight="1">
      <c r="A90" s="13"/>
      <c r="B90" s="10" t="str">
        <f t="shared" si="22"/>
        <v>202324</v>
      </c>
      <c r="C90" s="10" t="s">
        <v>9</v>
      </c>
      <c r="D90" s="10" t="str">
        <f>"20232408622"</f>
        <v>20232408622</v>
      </c>
      <c r="E90" s="11">
        <v>72.13</v>
      </c>
      <c r="F90" s="11">
        <v>81.72</v>
      </c>
      <c r="G90" s="14">
        <v>76.925</v>
      </c>
    </row>
    <row r="91" spans="1:7" s="2" customFormat="1" ht="24" customHeight="1">
      <c r="A91" s="13"/>
      <c r="B91" s="10" t="str">
        <f t="shared" si="22"/>
        <v>202324</v>
      </c>
      <c r="C91" s="10" t="s">
        <v>9</v>
      </c>
      <c r="D91" s="10" t="str">
        <f>"20232408626"</f>
        <v>20232408626</v>
      </c>
      <c r="E91" s="11">
        <v>71.67</v>
      </c>
      <c r="F91" s="11">
        <v>80.04</v>
      </c>
      <c r="G91" s="14">
        <v>75.855</v>
      </c>
    </row>
    <row r="92" spans="1:7" s="2" customFormat="1" ht="24" customHeight="1">
      <c r="A92" s="13"/>
      <c r="B92" s="10" t="str">
        <f t="shared" si="22"/>
        <v>202324</v>
      </c>
      <c r="C92" s="10" t="s">
        <v>9</v>
      </c>
      <c r="D92" s="10" t="str">
        <f>"20232408621"</f>
        <v>20232408621</v>
      </c>
      <c r="E92" s="11">
        <v>69.83</v>
      </c>
      <c r="F92" s="11">
        <v>78.94</v>
      </c>
      <c r="G92" s="14">
        <v>74.38499999999999</v>
      </c>
    </row>
    <row r="93" spans="1:7" s="2" customFormat="1" ht="24" customHeight="1">
      <c r="A93" s="13"/>
      <c r="B93" s="10" t="str">
        <f aca="true" t="shared" si="23" ref="B93:B98">"202325"</f>
        <v>202325</v>
      </c>
      <c r="C93" s="10" t="s">
        <v>9</v>
      </c>
      <c r="D93" s="10" t="str">
        <f>"20232508728"</f>
        <v>20232508728</v>
      </c>
      <c r="E93" s="11">
        <v>75.17</v>
      </c>
      <c r="F93" s="11">
        <v>82.62</v>
      </c>
      <c r="G93" s="14">
        <v>78.89500000000001</v>
      </c>
    </row>
    <row r="94" spans="1:7" s="2" customFormat="1" ht="24" customHeight="1">
      <c r="A94" s="13"/>
      <c r="B94" s="10" t="str">
        <f t="shared" si="23"/>
        <v>202325</v>
      </c>
      <c r="C94" s="10" t="s">
        <v>9</v>
      </c>
      <c r="D94" s="10" t="str">
        <f>"20232508717"</f>
        <v>20232508717</v>
      </c>
      <c r="E94" s="11">
        <v>73.97</v>
      </c>
      <c r="F94" s="11">
        <v>84.14</v>
      </c>
      <c r="G94" s="14">
        <v>79.055</v>
      </c>
    </row>
    <row r="95" spans="1:7" s="2" customFormat="1" ht="24" customHeight="1">
      <c r="A95" s="13"/>
      <c r="B95" s="10" t="str">
        <f t="shared" si="23"/>
        <v>202325</v>
      </c>
      <c r="C95" s="10" t="s">
        <v>9</v>
      </c>
      <c r="D95" s="10" t="str">
        <f>"20232508806"</f>
        <v>20232508806</v>
      </c>
      <c r="E95" s="11">
        <v>71.97</v>
      </c>
      <c r="F95" s="11">
        <v>81.58</v>
      </c>
      <c r="G95" s="14">
        <v>76.775</v>
      </c>
    </row>
    <row r="96" spans="1:7" s="2" customFormat="1" ht="24" customHeight="1">
      <c r="A96" s="13"/>
      <c r="B96" s="10" t="str">
        <f t="shared" si="23"/>
        <v>202325</v>
      </c>
      <c r="C96" s="10" t="s">
        <v>9</v>
      </c>
      <c r="D96" s="10" t="str">
        <f>"20232508716"</f>
        <v>20232508716</v>
      </c>
      <c r="E96" s="11">
        <v>71.93</v>
      </c>
      <c r="F96" s="11">
        <v>79.66</v>
      </c>
      <c r="G96" s="14">
        <v>75.795</v>
      </c>
    </row>
    <row r="97" spans="1:7" s="2" customFormat="1" ht="24" customHeight="1">
      <c r="A97" s="13"/>
      <c r="B97" s="10" t="str">
        <f t="shared" si="23"/>
        <v>202325</v>
      </c>
      <c r="C97" s="10" t="s">
        <v>9</v>
      </c>
      <c r="D97" s="10" t="str">
        <f>"20232508724"</f>
        <v>20232508724</v>
      </c>
      <c r="E97" s="11">
        <v>71.7</v>
      </c>
      <c r="F97" s="11">
        <v>76.78</v>
      </c>
      <c r="G97" s="14">
        <v>74.24000000000001</v>
      </c>
    </row>
    <row r="98" spans="1:7" s="2" customFormat="1" ht="24" customHeight="1">
      <c r="A98" s="13"/>
      <c r="B98" s="10" t="str">
        <f t="shared" si="23"/>
        <v>202325</v>
      </c>
      <c r="C98" s="10" t="s">
        <v>9</v>
      </c>
      <c r="D98" s="10" t="str">
        <f>"20232508729"</f>
        <v>20232508729</v>
      </c>
      <c r="E98" s="11">
        <v>71.07</v>
      </c>
      <c r="F98" s="11">
        <v>80.52</v>
      </c>
      <c r="G98" s="14">
        <v>75.79499999999999</v>
      </c>
    </row>
    <row r="99" spans="1:7" s="2" customFormat="1" ht="24" customHeight="1">
      <c r="A99" s="13" t="s">
        <v>15</v>
      </c>
      <c r="B99" s="10" t="str">
        <f aca="true" t="shared" si="24" ref="B99:B101">"202322"</f>
        <v>202322</v>
      </c>
      <c r="C99" s="10" t="s">
        <v>9</v>
      </c>
      <c r="D99" s="10" t="str">
        <f>"20232208223"</f>
        <v>20232208223</v>
      </c>
      <c r="E99" s="11">
        <v>73.67</v>
      </c>
      <c r="F99" s="11">
        <v>80.02</v>
      </c>
      <c r="G99" s="14">
        <v>76.845</v>
      </c>
    </row>
    <row r="100" spans="1:7" s="2" customFormat="1" ht="24" customHeight="1">
      <c r="A100" s="13"/>
      <c r="B100" s="10" t="str">
        <f t="shared" si="24"/>
        <v>202322</v>
      </c>
      <c r="C100" s="10" t="s">
        <v>9</v>
      </c>
      <c r="D100" s="10" t="str">
        <f>"20232208219"</f>
        <v>20232208219</v>
      </c>
      <c r="E100" s="11">
        <v>70.93</v>
      </c>
      <c r="F100" s="11">
        <v>76.82</v>
      </c>
      <c r="G100" s="14">
        <v>73.875</v>
      </c>
    </row>
    <row r="101" spans="1:7" s="2" customFormat="1" ht="24" customHeight="1">
      <c r="A101" s="13"/>
      <c r="B101" s="10" t="str">
        <f t="shared" si="24"/>
        <v>202322</v>
      </c>
      <c r="C101" s="10" t="s">
        <v>9</v>
      </c>
      <c r="D101" s="10" t="str">
        <f>"20232208211"</f>
        <v>20232208211</v>
      </c>
      <c r="E101" s="11">
        <v>69.73</v>
      </c>
      <c r="F101" s="11">
        <v>74.62</v>
      </c>
      <c r="G101" s="14">
        <v>72.17500000000001</v>
      </c>
    </row>
    <row r="102" spans="1:7" s="2" customFormat="1" ht="24" customHeight="1">
      <c r="A102" s="13"/>
      <c r="B102" s="10" t="str">
        <f aca="true" t="shared" si="25" ref="B102:B110">"202326"</f>
        <v>202326</v>
      </c>
      <c r="C102" s="10" t="s">
        <v>11</v>
      </c>
      <c r="D102" s="10" t="str">
        <f>"20232608812"</f>
        <v>20232608812</v>
      </c>
      <c r="E102" s="11">
        <v>78.9</v>
      </c>
      <c r="F102" s="11">
        <v>79.4</v>
      </c>
      <c r="G102" s="14">
        <v>79.15</v>
      </c>
    </row>
    <row r="103" spans="1:7" s="2" customFormat="1" ht="24" customHeight="1">
      <c r="A103" s="13"/>
      <c r="B103" s="10" t="str">
        <f t="shared" si="25"/>
        <v>202326</v>
      </c>
      <c r="C103" s="10" t="s">
        <v>11</v>
      </c>
      <c r="D103" s="10" t="str">
        <f>"20232609111"</f>
        <v>20232609111</v>
      </c>
      <c r="E103" s="11">
        <v>78.33</v>
      </c>
      <c r="F103" s="11">
        <v>79.14</v>
      </c>
      <c r="G103" s="14">
        <v>78.735</v>
      </c>
    </row>
    <row r="104" spans="1:7" s="2" customFormat="1" ht="24" customHeight="1">
      <c r="A104" s="13"/>
      <c r="B104" s="10" t="str">
        <f t="shared" si="25"/>
        <v>202326</v>
      </c>
      <c r="C104" s="10" t="s">
        <v>11</v>
      </c>
      <c r="D104" s="10" t="str">
        <f>"20232609026"</f>
        <v>20232609026</v>
      </c>
      <c r="E104" s="11">
        <v>77.93</v>
      </c>
      <c r="F104" s="11">
        <v>79.2</v>
      </c>
      <c r="G104" s="14">
        <v>78.565</v>
      </c>
    </row>
    <row r="105" spans="1:7" s="2" customFormat="1" ht="24" customHeight="1">
      <c r="A105" s="13"/>
      <c r="B105" s="10" t="str">
        <f t="shared" si="25"/>
        <v>202326</v>
      </c>
      <c r="C105" s="10" t="s">
        <v>11</v>
      </c>
      <c r="D105" s="10" t="str">
        <f>"20232608906"</f>
        <v>20232608906</v>
      </c>
      <c r="E105" s="11">
        <v>77.57</v>
      </c>
      <c r="F105" s="11">
        <v>81.58</v>
      </c>
      <c r="G105" s="14">
        <v>79.57499999999999</v>
      </c>
    </row>
    <row r="106" spans="1:7" s="2" customFormat="1" ht="24" customHeight="1">
      <c r="A106" s="13"/>
      <c r="B106" s="10" t="str">
        <f t="shared" si="25"/>
        <v>202326</v>
      </c>
      <c r="C106" s="10" t="s">
        <v>11</v>
      </c>
      <c r="D106" s="10" t="str">
        <f>"20232608918"</f>
        <v>20232608918</v>
      </c>
      <c r="E106" s="11">
        <v>76.67</v>
      </c>
      <c r="F106" s="11">
        <v>79.72</v>
      </c>
      <c r="G106" s="14">
        <v>78.195</v>
      </c>
    </row>
    <row r="107" spans="1:7" s="2" customFormat="1" ht="24" customHeight="1">
      <c r="A107" s="13"/>
      <c r="B107" s="10" t="str">
        <f t="shared" si="25"/>
        <v>202326</v>
      </c>
      <c r="C107" s="10" t="s">
        <v>11</v>
      </c>
      <c r="D107" s="10" t="str">
        <f>"20232608901"</f>
        <v>20232608901</v>
      </c>
      <c r="E107" s="11">
        <v>75.87</v>
      </c>
      <c r="F107" s="11">
        <v>78.84</v>
      </c>
      <c r="G107" s="14">
        <v>77.355</v>
      </c>
    </row>
    <row r="108" spans="1:7" s="2" customFormat="1" ht="24" customHeight="1">
      <c r="A108" s="13"/>
      <c r="B108" s="10" t="str">
        <f t="shared" si="25"/>
        <v>202326</v>
      </c>
      <c r="C108" s="10" t="s">
        <v>11</v>
      </c>
      <c r="D108" s="10" t="str">
        <f>"20232609107"</f>
        <v>20232609107</v>
      </c>
      <c r="E108" s="11">
        <v>75.47</v>
      </c>
      <c r="F108" s="11">
        <v>74.5</v>
      </c>
      <c r="G108" s="14">
        <v>74.985</v>
      </c>
    </row>
    <row r="109" spans="1:7" s="2" customFormat="1" ht="24" customHeight="1">
      <c r="A109" s="13"/>
      <c r="B109" s="10" t="str">
        <f t="shared" si="25"/>
        <v>202326</v>
      </c>
      <c r="C109" s="10" t="s">
        <v>11</v>
      </c>
      <c r="D109" s="10" t="str">
        <f>"20232609120"</f>
        <v>20232609120</v>
      </c>
      <c r="E109" s="11">
        <v>75.27</v>
      </c>
      <c r="F109" s="12" t="s">
        <v>10</v>
      </c>
      <c r="G109" s="14">
        <v>37.635</v>
      </c>
    </row>
    <row r="110" spans="1:7" s="2" customFormat="1" ht="24" customHeight="1">
      <c r="A110" s="13"/>
      <c r="B110" s="10" t="str">
        <f t="shared" si="25"/>
        <v>202326</v>
      </c>
      <c r="C110" s="10" t="s">
        <v>11</v>
      </c>
      <c r="D110" s="10" t="str">
        <f>"20232609016"</f>
        <v>20232609016</v>
      </c>
      <c r="E110" s="11">
        <v>75.07</v>
      </c>
      <c r="F110" s="11">
        <v>73.94</v>
      </c>
      <c r="G110" s="14">
        <v>74.505</v>
      </c>
    </row>
    <row r="111" spans="1:7" s="2" customFormat="1" ht="24" customHeight="1">
      <c r="A111" s="13"/>
      <c r="B111" s="10" t="str">
        <f aca="true" t="shared" si="26" ref="B111:B116">"202327"</f>
        <v>202327</v>
      </c>
      <c r="C111" s="10" t="s">
        <v>11</v>
      </c>
      <c r="D111" s="10" t="str">
        <f>"20232709312"</f>
        <v>20232709312</v>
      </c>
      <c r="E111" s="11">
        <v>85.97</v>
      </c>
      <c r="F111" s="11">
        <v>79.68</v>
      </c>
      <c r="G111" s="14">
        <v>82.825</v>
      </c>
    </row>
    <row r="112" spans="1:7" s="2" customFormat="1" ht="24" customHeight="1">
      <c r="A112" s="13"/>
      <c r="B112" s="10" t="str">
        <f t="shared" si="26"/>
        <v>202327</v>
      </c>
      <c r="C112" s="10" t="s">
        <v>11</v>
      </c>
      <c r="D112" s="10" t="str">
        <f>"20232709305"</f>
        <v>20232709305</v>
      </c>
      <c r="E112" s="11">
        <v>78.33</v>
      </c>
      <c r="F112" s="11">
        <v>80.2</v>
      </c>
      <c r="G112" s="14">
        <v>79.265</v>
      </c>
    </row>
    <row r="113" spans="1:7" s="2" customFormat="1" ht="24" customHeight="1">
      <c r="A113" s="13"/>
      <c r="B113" s="10" t="str">
        <f t="shared" si="26"/>
        <v>202327</v>
      </c>
      <c r="C113" s="10" t="s">
        <v>11</v>
      </c>
      <c r="D113" s="10" t="str">
        <f>"20232709318"</f>
        <v>20232709318</v>
      </c>
      <c r="E113" s="11">
        <v>78</v>
      </c>
      <c r="F113" s="11">
        <v>80.04</v>
      </c>
      <c r="G113" s="14">
        <v>79.02000000000001</v>
      </c>
    </row>
    <row r="114" spans="1:7" s="2" customFormat="1" ht="24" customHeight="1">
      <c r="A114" s="13"/>
      <c r="B114" s="10" t="str">
        <f t="shared" si="26"/>
        <v>202327</v>
      </c>
      <c r="C114" s="10" t="s">
        <v>11</v>
      </c>
      <c r="D114" s="10" t="str">
        <f>"20232709324"</f>
        <v>20232709324</v>
      </c>
      <c r="E114" s="11">
        <v>76.6</v>
      </c>
      <c r="F114" s="12" t="s">
        <v>10</v>
      </c>
      <c r="G114" s="14">
        <v>38.3</v>
      </c>
    </row>
    <row r="115" spans="1:7" s="2" customFormat="1" ht="24" customHeight="1">
      <c r="A115" s="13"/>
      <c r="B115" s="10" t="str">
        <f t="shared" si="26"/>
        <v>202327</v>
      </c>
      <c r="C115" s="10" t="s">
        <v>11</v>
      </c>
      <c r="D115" s="10" t="str">
        <f>"20232709230"</f>
        <v>20232709230</v>
      </c>
      <c r="E115" s="11">
        <v>76.37</v>
      </c>
      <c r="F115" s="11">
        <v>78.42</v>
      </c>
      <c r="G115" s="14">
        <v>77.39500000000001</v>
      </c>
    </row>
    <row r="116" spans="1:7" s="2" customFormat="1" ht="24" customHeight="1">
      <c r="A116" s="13"/>
      <c r="B116" s="10" t="str">
        <f t="shared" si="26"/>
        <v>202327</v>
      </c>
      <c r="C116" s="10" t="s">
        <v>11</v>
      </c>
      <c r="D116" s="10" t="str">
        <f>"20232709329"</f>
        <v>20232709329</v>
      </c>
      <c r="E116" s="11">
        <v>76.23</v>
      </c>
      <c r="F116" s="11">
        <v>76.56</v>
      </c>
      <c r="G116" s="14">
        <v>76.39500000000001</v>
      </c>
    </row>
    <row r="117" spans="1:7" s="2" customFormat="1" ht="24" customHeight="1">
      <c r="A117" s="13"/>
      <c r="B117" s="10" t="str">
        <f aca="true" t="shared" si="27" ref="B117:B119">"202328"</f>
        <v>202328</v>
      </c>
      <c r="C117" s="10" t="s">
        <v>11</v>
      </c>
      <c r="D117" s="10" t="str">
        <f>"20232809515"</f>
        <v>20232809515</v>
      </c>
      <c r="E117" s="11">
        <v>77.23</v>
      </c>
      <c r="F117" s="11">
        <v>78.2</v>
      </c>
      <c r="G117" s="14">
        <v>77.715</v>
      </c>
    </row>
    <row r="118" spans="1:7" s="2" customFormat="1" ht="24" customHeight="1">
      <c r="A118" s="13"/>
      <c r="B118" s="10" t="str">
        <f t="shared" si="27"/>
        <v>202328</v>
      </c>
      <c r="C118" s="10" t="s">
        <v>11</v>
      </c>
      <c r="D118" s="10" t="str">
        <f>"20232809510"</f>
        <v>20232809510</v>
      </c>
      <c r="E118" s="11">
        <v>74.83</v>
      </c>
      <c r="F118" s="11">
        <v>77.66</v>
      </c>
      <c r="G118" s="14">
        <v>76.245</v>
      </c>
    </row>
    <row r="119" spans="1:7" s="2" customFormat="1" ht="24" customHeight="1">
      <c r="A119" s="13"/>
      <c r="B119" s="10" t="str">
        <f t="shared" si="27"/>
        <v>202328</v>
      </c>
      <c r="C119" s="10" t="s">
        <v>11</v>
      </c>
      <c r="D119" s="10" t="str">
        <f>"20232809512"</f>
        <v>20232809512</v>
      </c>
      <c r="E119" s="11">
        <v>73.97</v>
      </c>
      <c r="F119" s="12" t="s">
        <v>10</v>
      </c>
      <c r="G119" s="14">
        <v>36.985</v>
      </c>
    </row>
    <row r="120" spans="1:7" s="2" customFormat="1" ht="24" customHeight="1">
      <c r="A120" s="13"/>
      <c r="B120" s="10" t="str">
        <f aca="true" t="shared" si="28" ref="B120:B122">"202329"</f>
        <v>202329</v>
      </c>
      <c r="C120" s="10" t="s">
        <v>11</v>
      </c>
      <c r="D120" s="10" t="str">
        <f>"20232909823"</f>
        <v>20232909823</v>
      </c>
      <c r="E120" s="11">
        <v>78.33</v>
      </c>
      <c r="F120" s="11">
        <v>79.4</v>
      </c>
      <c r="G120" s="14">
        <v>78.86500000000001</v>
      </c>
    </row>
    <row r="121" spans="1:7" s="2" customFormat="1" ht="24" customHeight="1">
      <c r="A121" s="13"/>
      <c r="B121" s="10" t="str">
        <f t="shared" si="28"/>
        <v>202329</v>
      </c>
      <c r="C121" s="10" t="s">
        <v>11</v>
      </c>
      <c r="D121" s="10" t="str">
        <f>"20232909530"</f>
        <v>20232909530</v>
      </c>
      <c r="E121" s="11">
        <v>78.07</v>
      </c>
      <c r="F121" s="11">
        <v>81.56</v>
      </c>
      <c r="G121" s="14">
        <v>79.815</v>
      </c>
    </row>
    <row r="122" spans="1:7" s="2" customFormat="1" ht="24" customHeight="1">
      <c r="A122" s="13"/>
      <c r="B122" s="10" t="str">
        <f t="shared" si="28"/>
        <v>202329</v>
      </c>
      <c r="C122" s="10" t="s">
        <v>11</v>
      </c>
      <c r="D122" s="10" t="str">
        <f>"20232909815"</f>
        <v>20232909815</v>
      </c>
      <c r="E122" s="11">
        <v>78.07</v>
      </c>
      <c r="F122" s="11">
        <v>78.46</v>
      </c>
      <c r="G122" s="14">
        <v>78.26499999999999</v>
      </c>
    </row>
    <row r="123" spans="1:7" s="2" customFormat="1" ht="24" customHeight="1">
      <c r="A123" s="13" t="s">
        <v>16</v>
      </c>
      <c r="B123" s="10" t="str">
        <f aca="true" t="shared" si="29" ref="B123:B125">"202330"</f>
        <v>202330</v>
      </c>
      <c r="C123" s="10" t="s">
        <v>9</v>
      </c>
      <c r="D123" s="10" t="str">
        <f>"20233009911"</f>
        <v>20233009911</v>
      </c>
      <c r="E123" s="11">
        <v>82.33</v>
      </c>
      <c r="F123" s="11">
        <v>74.6</v>
      </c>
      <c r="G123" s="14">
        <v>78.465</v>
      </c>
    </row>
    <row r="124" spans="1:7" s="2" customFormat="1" ht="24" customHeight="1">
      <c r="A124" s="13"/>
      <c r="B124" s="10" t="str">
        <f t="shared" si="29"/>
        <v>202330</v>
      </c>
      <c r="C124" s="10" t="s">
        <v>9</v>
      </c>
      <c r="D124" s="10" t="str">
        <f>"20233010002"</f>
        <v>20233010002</v>
      </c>
      <c r="E124" s="11">
        <v>77.9</v>
      </c>
      <c r="F124" s="12" t="s">
        <v>10</v>
      </c>
      <c r="G124" s="14">
        <v>38.95</v>
      </c>
    </row>
    <row r="125" spans="1:7" s="2" customFormat="1" ht="24" customHeight="1">
      <c r="A125" s="13"/>
      <c r="B125" s="10" t="str">
        <f t="shared" si="29"/>
        <v>202330</v>
      </c>
      <c r="C125" s="10" t="s">
        <v>9</v>
      </c>
      <c r="D125" s="10" t="str">
        <f>"20233010001"</f>
        <v>20233010001</v>
      </c>
      <c r="E125" s="11">
        <v>77.83</v>
      </c>
      <c r="F125" s="12" t="s">
        <v>10</v>
      </c>
      <c r="G125" s="14">
        <v>38.915</v>
      </c>
    </row>
    <row r="126" spans="1:7" s="2" customFormat="1" ht="24" customHeight="1">
      <c r="A126" s="13"/>
      <c r="B126" s="10" t="str">
        <f aca="true" t="shared" si="30" ref="B126:B128">"202331"</f>
        <v>202331</v>
      </c>
      <c r="C126" s="10" t="s">
        <v>9</v>
      </c>
      <c r="D126" s="10" t="str">
        <f>"20233110203"</f>
        <v>20233110203</v>
      </c>
      <c r="E126" s="11">
        <v>80.37</v>
      </c>
      <c r="F126" s="11">
        <v>76.38</v>
      </c>
      <c r="G126" s="14">
        <v>78.375</v>
      </c>
    </row>
    <row r="127" spans="1:7" s="2" customFormat="1" ht="24" customHeight="1">
      <c r="A127" s="13"/>
      <c r="B127" s="10" t="str">
        <f t="shared" si="30"/>
        <v>202331</v>
      </c>
      <c r="C127" s="10" t="s">
        <v>9</v>
      </c>
      <c r="D127" s="10" t="str">
        <f>"20233110224"</f>
        <v>20233110224</v>
      </c>
      <c r="E127" s="11">
        <v>78.53</v>
      </c>
      <c r="F127" s="11">
        <v>76.68</v>
      </c>
      <c r="G127" s="14">
        <v>77.605</v>
      </c>
    </row>
    <row r="128" spans="1:7" s="2" customFormat="1" ht="24" customHeight="1">
      <c r="A128" s="13"/>
      <c r="B128" s="10" t="str">
        <f t="shared" si="30"/>
        <v>202331</v>
      </c>
      <c r="C128" s="10" t="s">
        <v>9</v>
      </c>
      <c r="D128" s="10" t="str">
        <f>"20233110128"</f>
        <v>20233110128</v>
      </c>
      <c r="E128" s="11">
        <v>78.37</v>
      </c>
      <c r="F128" s="11">
        <v>75.02</v>
      </c>
      <c r="G128" s="14">
        <v>76.695</v>
      </c>
    </row>
    <row r="129" spans="1:7" s="2" customFormat="1" ht="24" customHeight="1">
      <c r="A129" s="13"/>
      <c r="B129" s="10" t="str">
        <f aca="true" t="shared" si="31" ref="B129:B131">"202333"</f>
        <v>202333</v>
      </c>
      <c r="C129" s="10" t="s">
        <v>9</v>
      </c>
      <c r="D129" s="10" t="str">
        <f>"20233312425"</f>
        <v>20233312425</v>
      </c>
      <c r="E129" s="11">
        <v>81.4</v>
      </c>
      <c r="F129" s="11">
        <v>79.32</v>
      </c>
      <c r="G129" s="14">
        <v>80.36</v>
      </c>
    </row>
    <row r="130" spans="1:7" s="2" customFormat="1" ht="24" customHeight="1">
      <c r="A130" s="13"/>
      <c r="B130" s="10" t="str">
        <f t="shared" si="31"/>
        <v>202333</v>
      </c>
      <c r="C130" s="10" t="s">
        <v>9</v>
      </c>
      <c r="D130" s="10" t="str">
        <f>"20233312411"</f>
        <v>20233312411</v>
      </c>
      <c r="E130" s="11">
        <v>78.2</v>
      </c>
      <c r="F130" s="11">
        <v>78.66</v>
      </c>
      <c r="G130" s="14">
        <v>78.43</v>
      </c>
    </row>
    <row r="131" spans="1:7" s="2" customFormat="1" ht="24" customHeight="1">
      <c r="A131" s="13"/>
      <c r="B131" s="10" t="str">
        <f t="shared" si="31"/>
        <v>202333</v>
      </c>
      <c r="C131" s="10" t="s">
        <v>9</v>
      </c>
      <c r="D131" s="10" t="str">
        <f>"20233312505"</f>
        <v>20233312505</v>
      </c>
      <c r="E131" s="11">
        <v>76.13</v>
      </c>
      <c r="F131" s="12" t="s">
        <v>10</v>
      </c>
      <c r="G131" s="14">
        <v>38.065</v>
      </c>
    </row>
    <row r="132" spans="1:7" s="2" customFormat="1" ht="24" customHeight="1">
      <c r="A132" s="13"/>
      <c r="B132" s="10" t="str">
        <f aca="true" t="shared" si="32" ref="B132:B134">"202334"</f>
        <v>202334</v>
      </c>
      <c r="C132" s="10" t="s">
        <v>9</v>
      </c>
      <c r="D132" s="10" t="str">
        <f>"20233412604"</f>
        <v>20233412604</v>
      </c>
      <c r="E132" s="11">
        <v>76.77</v>
      </c>
      <c r="F132" s="11">
        <v>76.2</v>
      </c>
      <c r="G132" s="14">
        <v>76.485</v>
      </c>
    </row>
    <row r="133" spans="1:7" s="2" customFormat="1" ht="24" customHeight="1">
      <c r="A133" s="13"/>
      <c r="B133" s="10" t="str">
        <f t="shared" si="32"/>
        <v>202334</v>
      </c>
      <c r="C133" s="10" t="s">
        <v>9</v>
      </c>
      <c r="D133" s="10" t="str">
        <f>"20233412517"</f>
        <v>20233412517</v>
      </c>
      <c r="E133" s="11">
        <v>75.9</v>
      </c>
      <c r="F133" s="11">
        <v>76.34</v>
      </c>
      <c r="G133" s="14">
        <v>76.12</v>
      </c>
    </row>
    <row r="134" spans="1:7" s="2" customFormat="1" ht="24" customHeight="1">
      <c r="A134" s="13"/>
      <c r="B134" s="10" t="str">
        <f t="shared" si="32"/>
        <v>202334</v>
      </c>
      <c r="C134" s="10" t="s">
        <v>9</v>
      </c>
      <c r="D134" s="10" t="str">
        <f>"20233412530"</f>
        <v>20233412530</v>
      </c>
      <c r="E134" s="11">
        <v>75.4</v>
      </c>
      <c r="F134" s="11">
        <v>77.22</v>
      </c>
      <c r="G134" s="14">
        <v>76.31</v>
      </c>
    </row>
    <row r="135" spans="1:7" s="2" customFormat="1" ht="24" customHeight="1">
      <c r="A135" s="13"/>
      <c r="B135" s="10" t="str">
        <f aca="true" t="shared" si="33" ref="B135:B137">"202335"</f>
        <v>202335</v>
      </c>
      <c r="C135" s="10" t="s">
        <v>9</v>
      </c>
      <c r="D135" s="10" t="str">
        <f>"20233512823"</f>
        <v>20233512823</v>
      </c>
      <c r="E135" s="11">
        <v>80.5</v>
      </c>
      <c r="F135" s="11">
        <v>75.24</v>
      </c>
      <c r="G135" s="14">
        <v>77.87</v>
      </c>
    </row>
    <row r="136" spans="1:7" s="2" customFormat="1" ht="24" customHeight="1">
      <c r="A136" s="13"/>
      <c r="B136" s="10" t="str">
        <f t="shared" si="33"/>
        <v>202335</v>
      </c>
      <c r="C136" s="10" t="s">
        <v>9</v>
      </c>
      <c r="D136" s="10" t="str">
        <f>"20233512928"</f>
        <v>20233512928</v>
      </c>
      <c r="E136" s="11">
        <v>79.63</v>
      </c>
      <c r="F136" s="11">
        <v>78.78</v>
      </c>
      <c r="G136" s="14">
        <v>79.205</v>
      </c>
    </row>
    <row r="137" spans="1:7" s="2" customFormat="1" ht="24" customHeight="1">
      <c r="A137" s="13"/>
      <c r="B137" s="10" t="str">
        <f t="shared" si="33"/>
        <v>202335</v>
      </c>
      <c r="C137" s="10" t="s">
        <v>9</v>
      </c>
      <c r="D137" s="10" t="str">
        <f>"20233512919"</f>
        <v>20233512919</v>
      </c>
      <c r="E137" s="11">
        <v>78.03</v>
      </c>
      <c r="F137" s="11">
        <v>78.18</v>
      </c>
      <c r="G137" s="14">
        <v>78.105</v>
      </c>
    </row>
    <row r="138" spans="1:7" s="2" customFormat="1" ht="24" customHeight="1">
      <c r="A138" s="13"/>
      <c r="B138" s="10" t="str">
        <f aca="true" t="shared" si="34" ref="B138:B143">"202336"</f>
        <v>202336</v>
      </c>
      <c r="C138" s="10" t="s">
        <v>9</v>
      </c>
      <c r="D138" s="10" t="str">
        <f>"20233613615"</f>
        <v>20233613615</v>
      </c>
      <c r="E138" s="11">
        <v>80.63</v>
      </c>
      <c r="F138" s="11">
        <v>78.52</v>
      </c>
      <c r="G138" s="14">
        <v>79.57499999999999</v>
      </c>
    </row>
    <row r="139" spans="1:7" s="2" customFormat="1" ht="24" customHeight="1">
      <c r="A139" s="13"/>
      <c r="B139" s="10" t="str">
        <f t="shared" si="34"/>
        <v>202336</v>
      </c>
      <c r="C139" s="10" t="s">
        <v>9</v>
      </c>
      <c r="D139" s="10" t="str">
        <f>"20233613923"</f>
        <v>20233613923</v>
      </c>
      <c r="E139" s="11">
        <v>80</v>
      </c>
      <c r="F139" s="11">
        <v>68.02</v>
      </c>
      <c r="G139" s="14">
        <v>74.00999999999999</v>
      </c>
    </row>
    <row r="140" spans="1:7" s="2" customFormat="1" ht="24" customHeight="1">
      <c r="A140" s="13"/>
      <c r="B140" s="10" t="str">
        <f t="shared" si="34"/>
        <v>202336</v>
      </c>
      <c r="C140" s="10" t="s">
        <v>9</v>
      </c>
      <c r="D140" s="10" t="str">
        <f>"20233613718"</f>
        <v>20233613718</v>
      </c>
      <c r="E140" s="11">
        <v>79.9</v>
      </c>
      <c r="F140" s="11">
        <v>78.32</v>
      </c>
      <c r="G140" s="14">
        <v>79.11</v>
      </c>
    </row>
    <row r="141" spans="1:7" s="2" customFormat="1" ht="24" customHeight="1">
      <c r="A141" s="13"/>
      <c r="B141" s="10" t="str">
        <f t="shared" si="34"/>
        <v>202336</v>
      </c>
      <c r="C141" s="10" t="s">
        <v>9</v>
      </c>
      <c r="D141" s="10" t="str">
        <f>"20233613609"</f>
        <v>20233613609</v>
      </c>
      <c r="E141" s="11">
        <v>79.13</v>
      </c>
      <c r="F141" s="11">
        <v>78.56</v>
      </c>
      <c r="G141" s="14">
        <v>78.845</v>
      </c>
    </row>
    <row r="142" spans="1:7" s="2" customFormat="1" ht="24" customHeight="1">
      <c r="A142" s="13"/>
      <c r="B142" s="10" t="str">
        <f t="shared" si="34"/>
        <v>202336</v>
      </c>
      <c r="C142" s="10" t="s">
        <v>9</v>
      </c>
      <c r="D142" s="10" t="str">
        <f>"20233613924"</f>
        <v>20233613924</v>
      </c>
      <c r="E142" s="11">
        <v>78.97</v>
      </c>
      <c r="F142" s="11">
        <v>76.58</v>
      </c>
      <c r="G142" s="14">
        <v>77.775</v>
      </c>
    </row>
    <row r="143" spans="1:7" s="2" customFormat="1" ht="24" customHeight="1">
      <c r="A143" s="13"/>
      <c r="B143" s="10" t="str">
        <f t="shared" si="34"/>
        <v>202336</v>
      </c>
      <c r="C143" s="10" t="s">
        <v>9</v>
      </c>
      <c r="D143" s="10" t="str">
        <f>"20233614013"</f>
        <v>20233614013</v>
      </c>
      <c r="E143" s="11">
        <v>78.93</v>
      </c>
      <c r="F143" s="11">
        <v>77.1</v>
      </c>
      <c r="G143" s="14">
        <v>78.015</v>
      </c>
    </row>
    <row r="144" spans="1:7" s="2" customFormat="1" ht="24" customHeight="1">
      <c r="A144" s="13"/>
      <c r="B144" s="10" t="str">
        <f aca="true" t="shared" si="35" ref="B144:B146">"202337"</f>
        <v>202337</v>
      </c>
      <c r="C144" s="10" t="s">
        <v>11</v>
      </c>
      <c r="D144" s="10" t="str">
        <f>"20233715021"</f>
        <v>20233715021</v>
      </c>
      <c r="E144" s="11">
        <v>78.8</v>
      </c>
      <c r="F144" s="12" t="s">
        <v>10</v>
      </c>
      <c r="G144" s="14">
        <v>39.4</v>
      </c>
    </row>
    <row r="145" spans="1:7" s="2" customFormat="1" ht="24" customHeight="1">
      <c r="A145" s="13"/>
      <c r="B145" s="10" t="str">
        <f t="shared" si="35"/>
        <v>202337</v>
      </c>
      <c r="C145" s="10" t="s">
        <v>11</v>
      </c>
      <c r="D145" s="10" t="str">
        <f>"20233714928"</f>
        <v>20233714928</v>
      </c>
      <c r="E145" s="11">
        <v>78.3</v>
      </c>
      <c r="F145" s="11">
        <v>76.84</v>
      </c>
      <c r="G145" s="14">
        <v>77.57</v>
      </c>
    </row>
    <row r="146" spans="1:7" s="2" customFormat="1" ht="24" customHeight="1">
      <c r="A146" s="13"/>
      <c r="B146" s="10" t="str">
        <f t="shared" si="35"/>
        <v>202337</v>
      </c>
      <c r="C146" s="10" t="s">
        <v>11</v>
      </c>
      <c r="D146" s="10" t="str">
        <f>"20233714914"</f>
        <v>20233714914</v>
      </c>
      <c r="E146" s="11">
        <v>77.73</v>
      </c>
      <c r="F146" s="11">
        <v>76.3</v>
      </c>
      <c r="G146" s="14">
        <v>77.015</v>
      </c>
    </row>
    <row r="147" spans="1:7" s="2" customFormat="1" ht="24" customHeight="1">
      <c r="A147" s="13" t="s">
        <v>17</v>
      </c>
      <c r="B147" s="10" t="str">
        <f aca="true" t="shared" si="36" ref="B147:B170">"202332"</f>
        <v>202332</v>
      </c>
      <c r="C147" s="10" t="s">
        <v>9</v>
      </c>
      <c r="D147" s="10" t="str">
        <f>"20233210414"</f>
        <v>20233210414</v>
      </c>
      <c r="E147" s="11">
        <v>81.1</v>
      </c>
      <c r="F147" s="11">
        <v>80.82</v>
      </c>
      <c r="G147" s="12">
        <f aca="true" t="shared" si="37" ref="G147:G170">E147*0.5+F147*0.5</f>
        <v>80.96</v>
      </c>
    </row>
    <row r="148" spans="1:7" s="2" customFormat="1" ht="24" customHeight="1">
      <c r="A148" s="13"/>
      <c r="B148" s="10" t="str">
        <f t="shared" si="36"/>
        <v>202332</v>
      </c>
      <c r="C148" s="10" t="s">
        <v>9</v>
      </c>
      <c r="D148" s="10" t="str">
        <f>"20233211021"</f>
        <v>20233211021</v>
      </c>
      <c r="E148" s="11">
        <v>81.03</v>
      </c>
      <c r="F148" s="11">
        <v>77.04</v>
      </c>
      <c r="G148" s="12">
        <f t="shared" si="37"/>
        <v>79.035</v>
      </c>
    </row>
    <row r="149" spans="1:7" s="2" customFormat="1" ht="24" customHeight="1">
      <c r="A149" s="13"/>
      <c r="B149" s="10" t="str">
        <f t="shared" si="36"/>
        <v>202332</v>
      </c>
      <c r="C149" s="10" t="s">
        <v>9</v>
      </c>
      <c r="D149" s="10" t="str">
        <f>"20233210419"</f>
        <v>20233210419</v>
      </c>
      <c r="E149" s="11">
        <v>80.57</v>
      </c>
      <c r="F149" s="11">
        <v>78.52</v>
      </c>
      <c r="G149" s="12">
        <f t="shared" si="37"/>
        <v>79.54499999999999</v>
      </c>
    </row>
    <row r="150" spans="1:7" s="2" customFormat="1" ht="24" customHeight="1">
      <c r="A150" s="13"/>
      <c r="B150" s="10" t="str">
        <f t="shared" si="36"/>
        <v>202332</v>
      </c>
      <c r="C150" s="10" t="s">
        <v>9</v>
      </c>
      <c r="D150" s="10" t="str">
        <f>"20233211615"</f>
        <v>20233211615</v>
      </c>
      <c r="E150" s="11">
        <v>79.17</v>
      </c>
      <c r="F150" s="11">
        <v>77.92</v>
      </c>
      <c r="G150" s="12">
        <f t="shared" si="37"/>
        <v>78.545</v>
      </c>
    </row>
    <row r="151" spans="1:7" s="2" customFormat="1" ht="24" customHeight="1">
      <c r="A151" s="13"/>
      <c r="B151" s="10" t="str">
        <f t="shared" si="36"/>
        <v>202332</v>
      </c>
      <c r="C151" s="10" t="s">
        <v>9</v>
      </c>
      <c r="D151" s="10" t="str">
        <f>"20233211013"</f>
        <v>20233211013</v>
      </c>
      <c r="E151" s="11">
        <v>78.93</v>
      </c>
      <c r="F151" s="11">
        <v>78.54</v>
      </c>
      <c r="G151" s="12">
        <f t="shared" si="37"/>
        <v>78.73500000000001</v>
      </c>
    </row>
    <row r="152" spans="1:7" s="2" customFormat="1" ht="24" customHeight="1">
      <c r="A152" s="13"/>
      <c r="B152" s="10" t="str">
        <f t="shared" si="36"/>
        <v>202332</v>
      </c>
      <c r="C152" s="10" t="s">
        <v>9</v>
      </c>
      <c r="D152" s="10" t="str">
        <f>"20233210521"</f>
        <v>20233210521</v>
      </c>
      <c r="E152" s="11">
        <v>78.83</v>
      </c>
      <c r="F152" s="11">
        <v>75.6</v>
      </c>
      <c r="G152" s="12">
        <f t="shared" si="37"/>
        <v>77.215</v>
      </c>
    </row>
    <row r="153" spans="1:7" s="2" customFormat="1" ht="24" customHeight="1">
      <c r="A153" s="13"/>
      <c r="B153" s="10" t="str">
        <f t="shared" si="36"/>
        <v>202332</v>
      </c>
      <c r="C153" s="10" t="s">
        <v>9</v>
      </c>
      <c r="D153" s="10" t="str">
        <f>"20233211817"</f>
        <v>20233211817</v>
      </c>
      <c r="E153" s="11">
        <v>78.8</v>
      </c>
      <c r="F153" s="11">
        <v>76.52</v>
      </c>
      <c r="G153" s="12">
        <f t="shared" si="37"/>
        <v>77.66</v>
      </c>
    </row>
    <row r="154" spans="1:7" s="2" customFormat="1" ht="24" customHeight="1">
      <c r="A154" s="13"/>
      <c r="B154" s="10" t="str">
        <f t="shared" si="36"/>
        <v>202332</v>
      </c>
      <c r="C154" s="10" t="s">
        <v>9</v>
      </c>
      <c r="D154" s="10" t="str">
        <f>"20233210905"</f>
        <v>20233210905</v>
      </c>
      <c r="E154" s="11">
        <v>78.77</v>
      </c>
      <c r="F154" s="11">
        <v>76.56</v>
      </c>
      <c r="G154" s="12">
        <f t="shared" si="37"/>
        <v>77.66499999999999</v>
      </c>
    </row>
    <row r="155" spans="1:7" s="2" customFormat="1" ht="24" customHeight="1">
      <c r="A155" s="13"/>
      <c r="B155" s="10" t="str">
        <f t="shared" si="36"/>
        <v>202332</v>
      </c>
      <c r="C155" s="10" t="s">
        <v>9</v>
      </c>
      <c r="D155" s="10" t="str">
        <f>"20233211307"</f>
        <v>20233211307</v>
      </c>
      <c r="E155" s="11">
        <v>78.6</v>
      </c>
      <c r="F155" s="11">
        <v>78.64</v>
      </c>
      <c r="G155" s="12">
        <f t="shared" si="37"/>
        <v>78.62</v>
      </c>
    </row>
    <row r="156" spans="1:7" s="2" customFormat="1" ht="24" customHeight="1">
      <c r="A156" s="13"/>
      <c r="B156" s="10" t="str">
        <f t="shared" si="36"/>
        <v>202332</v>
      </c>
      <c r="C156" s="10" t="s">
        <v>9</v>
      </c>
      <c r="D156" s="10" t="str">
        <f>"20233210603"</f>
        <v>20233210603</v>
      </c>
      <c r="E156" s="11">
        <v>78.57</v>
      </c>
      <c r="F156" s="11">
        <v>75.96</v>
      </c>
      <c r="G156" s="12">
        <f t="shared" si="37"/>
        <v>77.26499999999999</v>
      </c>
    </row>
    <row r="157" spans="1:7" s="2" customFormat="1" ht="24" customHeight="1">
      <c r="A157" s="13"/>
      <c r="B157" s="10" t="str">
        <f t="shared" si="36"/>
        <v>202332</v>
      </c>
      <c r="C157" s="10" t="s">
        <v>9</v>
      </c>
      <c r="D157" s="10" t="str">
        <f>"20233212019"</f>
        <v>20233212019</v>
      </c>
      <c r="E157" s="11">
        <v>78.57</v>
      </c>
      <c r="F157" s="11">
        <v>76.88</v>
      </c>
      <c r="G157" s="12">
        <f t="shared" si="37"/>
        <v>77.725</v>
      </c>
    </row>
    <row r="158" spans="1:7" s="2" customFormat="1" ht="24" customHeight="1">
      <c r="A158" s="13"/>
      <c r="B158" s="10" t="str">
        <f t="shared" si="36"/>
        <v>202332</v>
      </c>
      <c r="C158" s="10" t="s">
        <v>9</v>
      </c>
      <c r="D158" s="10" t="str">
        <f>"20233211206"</f>
        <v>20233211206</v>
      </c>
      <c r="E158" s="11">
        <v>78.43</v>
      </c>
      <c r="F158" s="11">
        <v>77.54</v>
      </c>
      <c r="G158" s="12">
        <f t="shared" si="37"/>
        <v>77.98500000000001</v>
      </c>
    </row>
    <row r="159" spans="1:7" s="2" customFormat="1" ht="24" customHeight="1">
      <c r="A159" s="13"/>
      <c r="B159" s="10" t="str">
        <f t="shared" si="36"/>
        <v>202332</v>
      </c>
      <c r="C159" s="10" t="s">
        <v>9</v>
      </c>
      <c r="D159" s="10" t="str">
        <f>"20233210528"</f>
        <v>20233210528</v>
      </c>
      <c r="E159" s="11">
        <v>78.37</v>
      </c>
      <c r="F159" s="11">
        <v>79.7</v>
      </c>
      <c r="G159" s="12">
        <f t="shared" si="37"/>
        <v>79.035</v>
      </c>
    </row>
    <row r="160" spans="1:7" s="2" customFormat="1" ht="24" customHeight="1">
      <c r="A160" s="13"/>
      <c r="B160" s="10" t="str">
        <f t="shared" si="36"/>
        <v>202332</v>
      </c>
      <c r="C160" s="10" t="s">
        <v>9</v>
      </c>
      <c r="D160" s="10" t="str">
        <f>"20233210904"</f>
        <v>20233210904</v>
      </c>
      <c r="E160" s="11">
        <v>78.2</v>
      </c>
      <c r="F160" s="11">
        <v>75.86</v>
      </c>
      <c r="G160" s="12">
        <f t="shared" si="37"/>
        <v>77.03</v>
      </c>
    </row>
    <row r="161" spans="1:7" s="2" customFormat="1" ht="24" customHeight="1">
      <c r="A161" s="13"/>
      <c r="B161" s="10" t="str">
        <f t="shared" si="36"/>
        <v>202332</v>
      </c>
      <c r="C161" s="10" t="s">
        <v>9</v>
      </c>
      <c r="D161" s="10" t="str">
        <f>"20233211922"</f>
        <v>20233211922</v>
      </c>
      <c r="E161" s="11">
        <v>78.2</v>
      </c>
      <c r="F161" s="11">
        <v>76.84</v>
      </c>
      <c r="G161" s="12">
        <f t="shared" si="37"/>
        <v>77.52000000000001</v>
      </c>
    </row>
    <row r="162" spans="1:7" s="2" customFormat="1" ht="24" customHeight="1">
      <c r="A162" s="13"/>
      <c r="B162" s="10" t="str">
        <f t="shared" si="36"/>
        <v>202332</v>
      </c>
      <c r="C162" s="10" t="s">
        <v>9</v>
      </c>
      <c r="D162" s="10" t="str">
        <f>"20233211022"</f>
        <v>20233211022</v>
      </c>
      <c r="E162" s="11">
        <v>77.83</v>
      </c>
      <c r="F162" s="11">
        <v>74.18</v>
      </c>
      <c r="G162" s="12">
        <f t="shared" si="37"/>
        <v>76.005</v>
      </c>
    </row>
    <row r="163" spans="1:7" s="2" customFormat="1" ht="24" customHeight="1">
      <c r="A163" s="13"/>
      <c r="B163" s="10" t="str">
        <f t="shared" si="36"/>
        <v>202332</v>
      </c>
      <c r="C163" s="10" t="s">
        <v>9</v>
      </c>
      <c r="D163" s="10" t="str">
        <f>"20233211305"</f>
        <v>20233211305</v>
      </c>
      <c r="E163" s="11">
        <v>77.63</v>
      </c>
      <c r="F163" s="11">
        <v>75.84</v>
      </c>
      <c r="G163" s="12">
        <f t="shared" si="37"/>
        <v>76.735</v>
      </c>
    </row>
    <row r="164" spans="1:7" s="2" customFormat="1" ht="24" customHeight="1">
      <c r="A164" s="13"/>
      <c r="B164" s="10" t="str">
        <f t="shared" si="36"/>
        <v>202332</v>
      </c>
      <c r="C164" s="10" t="s">
        <v>9</v>
      </c>
      <c r="D164" s="10" t="str">
        <f>"20233210920"</f>
        <v>20233210920</v>
      </c>
      <c r="E164" s="11">
        <v>77.57</v>
      </c>
      <c r="F164" s="11">
        <v>76.8</v>
      </c>
      <c r="G164" s="12">
        <f t="shared" si="37"/>
        <v>77.185</v>
      </c>
    </row>
    <row r="165" spans="1:7" s="2" customFormat="1" ht="24" customHeight="1">
      <c r="A165" s="13"/>
      <c r="B165" s="10" t="str">
        <f t="shared" si="36"/>
        <v>202332</v>
      </c>
      <c r="C165" s="10" t="s">
        <v>9</v>
      </c>
      <c r="D165" s="10" t="str">
        <f>"20233211716"</f>
        <v>20233211716</v>
      </c>
      <c r="E165" s="11">
        <v>77.57</v>
      </c>
      <c r="F165" s="11">
        <v>76.46</v>
      </c>
      <c r="G165" s="12">
        <f t="shared" si="37"/>
        <v>77.01499999999999</v>
      </c>
    </row>
    <row r="166" spans="1:7" s="2" customFormat="1" ht="24" customHeight="1">
      <c r="A166" s="13"/>
      <c r="B166" s="10" t="str">
        <f t="shared" si="36"/>
        <v>202332</v>
      </c>
      <c r="C166" s="10" t="s">
        <v>9</v>
      </c>
      <c r="D166" s="10" t="str">
        <f>"20233210401"</f>
        <v>20233210401</v>
      </c>
      <c r="E166" s="11">
        <v>77.4</v>
      </c>
      <c r="F166" s="11">
        <v>78.72</v>
      </c>
      <c r="G166" s="12">
        <f t="shared" si="37"/>
        <v>78.06</v>
      </c>
    </row>
    <row r="167" spans="1:7" s="2" customFormat="1" ht="24" customHeight="1">
      <c r="A167" s="13"/>
      <c r="B167" s="10" t="str">
        <f t="shared" si="36"/>
        <v>202332</v>
      </c>
      <c r="C167" s="10" t="s">
        <v>9</v>
      </c>
      <c r="D167" s="10" t="str">
        <f>"20233211224"</f>
        <v>20233211224</v>
      </c>
      <c r="E167" s="11">
        <v>77.23</v>
      </c>
      <c r="F167" s="11">
        <v>79.34</v>
      </c>
      <c r="G167" s="12">
        <f t="shared" si="37"/>
        <v>78.285</v>
      </c>
    </row>
    <row r="168" spans="1:7" s="2" customFormat="1" ht="24" customHeight="1">
      <c r="A168" s="13"/>
      <c r="B168" s="10" t="str">
        <f t="shared" si="36"/>
        <v>202332</v>
      </c>
      <c r="C168" s="10" t="s">
        <v>9</v>
      </c>
      <c r="D168" s="10" t="str">
        <f>"20233211705"</f>
        <v>20233211705</v>
      </c>
      <c r="E168" s="11">
        <v>77.2</v>
      </c>
      <c r="F168" s="11">
        <v>75.78</v>
      </c>
      <c r="G168" s="12">
        <f t="shared" si="37"/>
        <v>76.49000000000001</v>
      </c>
    </row>
    <row r="169" spans="1:7" s="2" customFormat="1" ht="24" customHeight="1">
      <c r="A169" s="13"/>
      <c r="B169" s="10" t="str">
        <f t="shared" si="36"/>
        <v>202332</v>
      </c>
      <c r="C169" s="10" t="s">
        <v>9</v>
      </c>
      <c r="D169" s="10" t="str">
        <f>"20233211530"</f>
        <v>20233211530</v>
      </c>
      <c r="E169" s="11">
        <v>77.17</v>
      </c>
      <c r="F169" s="11">
        <v>74.98</v>
      </c>
      <c r="G169" s="12">
        <f t="shared" si="37"/>
        <v>76.075</v>
      </c>
    </row>
    <row r="170" spans="1:7" s="2" customFormat="1" ht="24" customHeight="1">
      <c r="A170" s="13"/>
      <c r="B170" s="10" t="str">
        <f t="shared" si="36"/>
        <v>202332</v>
      </c>
      <c r="C170" s="10" t="s">
        <v>9</v>
      </c>
      <c r="D170" s="10" t="str">
        <f>"20233211913"</f>
        <v>20233211913</v>
      </c>
      <c r="E170" s="11">
        <v>77</v>
      </c>
      <c r="F170" s="11">
        <v>75.38</v>
      </c>
      <c r="G170" s="12">
        <f t="shared" si="37"/>
        <v>76.19</v>
      </c>
    </row>
    <row r="171" spans="1:7" s="2" customFormat="1" ht="24" customHeight="1">
      <c r="A171" s="13" t="s">
        <v>18</v>
      </c>
      <c r="B171" s="10" t="str">
        <f aca="true" t="shared" si="38" ref="B171:B173">"202338"</f>
        <v>202338</v>
      </c>
      <c r="C171" s="10" t="s">
        <v>9</v>
      </c>
      <c r="D171" s="10" t="str">
        <f>"20233815602"</f>
        <v>20233815602</v>
      </c>
      <c r="E171" s="11">
        <v>79.87</v>
      </c>
      <c r="F171" s="11">
        <v>77</v>
      </c>
      <c r="G171" s="14">
        <v>78.435</v>
      </c>
    </row>
    <row r="172" spans="1:7" s="2" customFormat="1" ht="24" customHeight="1">
      <c r="A172" s="13"/>
      <c r="B172" s="10" t="str">
        <f t="shared" si="38"/>
        <v>202338</v>
      </c>
      <c r="C172" s="10" t="s">
        <v>9</v>
      </c>
      <c r="D172" s="10" t="str">
        <f>"20233815615"</f>
        <v>20233815615</v>
      </c>
      <c r="E172" s="11">
        <v>79.83</v>
      </c>
      <c r="F172" s="11">
        <v>78.46</v>
      </c>
      <c r="G172" s="14">
        <v>79.145</v>
      </c>
    </row>
    <row r="173" spans="1:7" s="2" customFormat="1" ht="24" customHeight="1">
      <c r="A173" s="13"/>
      <c r="B173" s="10" t="str">
        <f t="shared" si="38"/>
        <v>202338</v>
      </c>
      <c r="C173" s="10" t="s">
        <v>9</v>
      </c>
      <c r="D173" s="10" t="str">
        <f>"20233815703"</f>
        <v>20233815703</v>
      </c>
      <c r="E173" s="11">
        <v>79.77</v>
      </c>
      <c r="F173" s="11">
        <v>77.36</v>
      </c>
      <c r="G173" s="14">
        <v>78.565</v>
      </c>
    </row>
    <row r="174" spans="1:7" s="2" customFormat="1" ht="24" customHeight="1">
      <c r="A174" s="13"/>
      <c r="B174" s="10" t="str">
        <f aca="true" t="shared" si="39" ref="B174:B176">"202339"</f>
        <v>202339</v>
      </c>
      <c r="C174" s="10" t="s">
        <v>9</v>
      </c>
      <c r="D174" s="10" t="str">
        <f>"20233916213"</f>
        <v>20233916213</v>
      </c>
      <c r="E174" s="11">
        <v>81.97</v>
      </c>
      <c r="F174" s="12" t="s">
        <v>10</v>
      </c>
      <c r="G174" s="14">
        <v>40.985</v>
      </c>
    </row>
    <row r="175" spans="1:7" s="2" customFormat="1" ht="24" customHeight="1">
      <c r="A175" s="13"/>
      <c r="B175" s="10" t="str">
        <f t="shared" si="39"/>
        <v>202339</v>
      </c>
      <c r="C175" s="10" t="s">
        <v>9</v>
      </c>
      <c r="D175" s="10" t="str">
        <f>"20233916101"</f>
        <v>20233916101</v>
      </c>
      <c r="E175" s="11">
        <v>80.67</v>
      </c>
      <c r="F175" s="11">
        <v>80.06</v>
      </c>
      <c r="G175" s="14">
        <v>80.36500000000001</v>
      </c>
    </row>
    <row r="176" spans="1:7" s="2" customFormat="1" ht="24" customHeight="1">
      <c r="A176" s="13"/>
      <c r="B176" s="10" t="str">
        <f t="shared" si="39"/>
        <v>202339</v>
      </c>
      <c r="C176" s="10" t="s">
        <v>9</v>
      </c>
      <c r="D176" s="10" t="str">
        <f>"20233916104"</f>
        <v>20233916104</v>
      </c>
      <c r="E176" s="11">
        <v>79.97</v>
      </c>
      <c r="F176" s="11">
        <v>74.5</v>
      </c>
      <c r="G176" s="14">
        <v>77.235</v>
      </c>
    </row>
    <row r="177" spans="1:7" s="2" customFormat="1" ht="24" customHeight="1">
      <c r="A177" s="13"/>
      <c r="B177" s="10" t="str">
        <f aca="true" t="shared" si="40" ref="B177:B182">"202340"</f>
        <v>202340</v>
      </c>
      <c r="C177" s="10" t="s">
        <v>9</v>
      </c>
      <c r="D177" s="10" t="str">
        <f>"20234018010"</f>
        <v>20234018010</v>
      </c>
      <c r="E177" s="11">
        <v>82.43</v>
      </c>
      <c r="F177" s="11">
        <v>76.5</v>
      </c>
      <c r="G177" s="14">
        <v>79.465</v>
      </c>
    </row>
    <row r="178" spans="1:7" s="2" customFormat="1" ht="24" customHeight="1">
      <c r="A178" s="13"/>
      <c r="B178" s="10" t="str">
        <f t="shared" si="40"/>
        <v>202340</v>
      </c>
      <c r="C178" s="10" t="s">
        <v>9</v>
      </c>
      <c r="D178" s="10" t="str">
        <f>"20234017519"</f>
        <v>20234017519</v>
      </c>
      <c r="E178" s="11">
        <v>82.37</v>
      </c>
      <c r="F178" s="11">
        <v>78.98</v>
      </c>
      <c r="G178" s="14">
        <v>80.67500000000001</v>
      </c>
    </row>
    <row r="179" spans="1:7" s="2" customFormat="1" ht="24" customHeight="1">
      <c r="A179" s="13"/>
      <c r="B179" s="10" t="str">
        <f t="shared" si="40"/>
        <v>202340</v>
      </c>
      <c r="C179" s="10" t="s">
        <v>9</v>
      </c>
      <c r="D179" s="10" t="str">
        <f>"20234017617"</f>
        <v>20234017617</v>
      </c>
      <c r="E179" s="11">
        <v>81.3</v>
      </c>
      <c r="F179" s="11">
        <v>79.18</v>
      </c>
      <c r="G179" s="14">
        <v>80.24000000000001</v>
      </c>
    </row>
    <row r="180" spans="1:7" s="2" customFormat="1" ht="24" customHeight="1">
      <c r="A180" s="13"/>
      <c r="B180" s="10" t="str">
        <f t="shared" si="40"/>
        <v>202340</v>
      </c>
      <c r="C180" s="10" t="s">
        <v>9</v>
      </c>
      <c r="D180" s="10" t="str">
        <f>"20234016802"</f>
        <v>20234016802</v>
      </c>
      <c r="E180" s="11">
        <v>80.2</v>
      </c>
      <c r="F180" s="11">
        <v>76.34</v>
      </c>
      <c r="G180" s="14">
        <v>78.27000000000001</v>
      </c>
    </row>
    <row r="181" spans="1:7" s="2" customFormat="1" ht="24" customHeight="1">
      <c r="A181" s="13"/>
      <c r="B181" s="10" t="str">
        <f t="shared" si="40"/>
        <v>202340</v>
      </c>
      <c r="C181" s="10" t="s">
        <v>9</v>
      </c>
      <c r="D181" s="10" t="str">
        <f>"20234016302"</f>
        <v>20234016302</v>
      </c>
      <c r="E181" s="11">
        <v>80.17</v>
      </c>
      <c r="F181" s="11">
        <v>74.96</v>
      </c>
      <c r="G181" s="14">
        <v>77.565</v>
      </c>
    </row>
    <row r="182" spans="1:7" s="2" customFormat="1" ht="24" customHeight="1">
      <c r="A182" s="13"/>
      <c r="B182" s="10" t="str">
        <f t="shared" si="40"/>
        <v>202340</v>
      </c>
      <c r="C182" s="10" t="s">
        <v>9</v>
      </c>
      <c r="D182" s="10" t="str">
        <f>"20234016301"</f>
        <v>20234016301</v>
      </c>
      <c r="E182" s="11">
        <v>80.1</v>
      </c>
      <c r="F182" s="11">
        <v>75.26</v>
      </c>
      <c r="G182" s="14">
        <v>77.68</v>
      </c>
    </row>
    <row r="183" spans="1:7" s="2" customFormat="1" ht="24" customHeight="1">
      <c r="A183" s="13"/>
      <c r="B183" s="10" t="str">
        <f aca="true" t="shared" si="41" ref="B183:B185">"202341"</f>
        <v>202341</v>
      </c>
      <c r="C183" s="10" t="s">
        <v>9</v>
      </c>
      <c r="D183" s="10" t="str">
        <f>"20234118219"</f>
        <v>20234118219</v>
      </c>
      <c r="E183" s="11">
        <v>79.3</v>
      </c>
      <c r="F183" s="11">
        <v>78.54</v>
      </c>
      <c r="G183" s="14">
        <v>78.92</v>
      </c>
    </row>
    <row r="184" spans="1:7" s="2" customFormat="1" ht="24" customHeight="1">
      <c r="A184" s="13"/>
      <c r="B184" s="10" t="str">
        <f t="shared" si="41"/>
        <v>202341</v>
      </c>
      <c r="C184" s="10" t="s">
        <v>9</v>
      </c>
      <c r="D184" s="10" t="str">
        <f>"20234118307"</f>
        <v>20234118307</v>
      </c>
      <c r="E184" s="11">
        <v>78.53</v>
      </c>
      <c r="F184" s="11">
        <v>77.76</v>
      </c>
      <c r="G184" s="14">
        <v>78.14500000000001</v>
      </c>
    </row>
    <row r="185" spans="1:7" s="2" customFormat="1" ht="24" customHeight="1">
      <c r="A185" s="13"/>
      <c r="B185" s="10" t="str">
        <f t="shared" si="41"/>
        <v>202341</v>
      </c>
      <c r="C185" s="10" t="s">
        <v>9</v>
      </c>
      <c r="D185" s="10" t="str">
        <f>"20234118223"</f>
        <v>20234118223</v>
      </c>
      <c r="E185" s="11">
        <v>77.97</v>
      </c>
      <c r="F185" s="11">
        <v>76.28</v>
      </c>
      <c r="G185" s="14">
        <v>77.125</v>
      </c>
    </row>
    <row r="186" spans="1:7" s="2" customFormat="1" ht="24" customHeight="1">
      <c r="A186" s="13"/>
      <c r="B186" s="10" t="str">
        <f aca="true" t="shared" si="42" ref="B186:B188">"202342"</f>
        <v>202342</v>
      </c>
      <c r="C186" s="10" t="s">
        <v>9</v>
      </c>
      <c r="D186" s="10" t="str">
        <f>"20234218919"</f>
        <v>20234218919</v>
      </c>
      <c r="E186" s="11">
        <v>83.07</v>
      </c>
      <c r="F186" s="11">
        <v>79.02</v>
      </c>
      <c r="G186" s="14">
        <v>81.04499999999999</v>
      </c>
    </row>
    <row r="187" spans="1:7" s="2" customFormat="1" ht="24" customHeight="1">
      <c r="A187" s="13"/>
      <c r="B187" s="10" t="str">
        <f t="shared" si="42"/>
        <v>202342</v>
      </c>
      <c r="C187" s="10" t="s">
        <v>9</v>
      </c>
      <c r="D187" s="10" t="str">
        <f>"20234219118"</f>
        <v>20234219118</v>
      </c>
      <c r="E187" s="11">
        <v>81.77</v>
      </c>
      <c r="F187" s="11">
        <v>78.72</v>
      </c>
      <c r="G187" s="14">
        <v>80.245</v>
      </c>
    </row>
    <row r="188" spans="1:7" s="2" customFormat="1" ht="24" customHeight="1">
      <c r="A188" s="13"/>
      <c r="B188" s="10" t="str">
        <f t="shared" si="42"/>
        <v>202342</v>
      </c>
      <c r="C188" s="10" t="s">
        <v>9</v>
      </c>
      <c r="D188" s="10" t="str">
        <f>"20234218608"</f>
        <v>20234218608</v>
      </c>
      <c r="E188" s="11">
        <v>81.13</v>
      </c>
      <c r="F188" s="11">
        <v>79.62</v>
      </c>
      <c r="G188" s="14">
        <v>80.375</v>
      </c>
    </row>
    <row r="189" spans="1:7" s="2" customFormat="1" ht="24" customHeight="1">
      <c r="A189" s="13"/>
      <c r="B189" s="10" t="str">
        <f aca="true" t="shared" si="43" ref="B189:B191">"202343"</f>
        <v>202343</v>
      </c>
      <c r="C189" s="10" t="s">
        <v>9</v>
      </c>
      <c r="D189" s="10" t="str">
        <f>"20234319609"</f>
        <v>20234319609</v>
      </c>
      <c r="E189" s="11">
        <v>81.4</v>
      </c>
      <c r="F189" s="12" t="s">
        <v>10</v>
      </c>
      <c r="G189" s="14">
        <v>40.7</v>
      </c>
    </row>
    <row r="190" spans="1:7" s="2" customFormat="1" ht="24" customHeight="1">
      <c r="A190" s="13"/>
      <c r="B190" s="10" t="str">
        <f t="shared" si="43"/>
        <v>202343</v>
      </c>
      <c r="C190" s="10" t="s">
        <v>9</v>
      </c>
      <c r="D190" s="10" t="str">
        <f>"20234319922"</f>
        <v>20234319922</v>
      </c>
      <c r="E190" s="11">
        <v>81.4</v>
      </c>
      <c r="F190" s="11">
        <v>74.68</v>
      </c>
      <c r="G190" s="14">
        <v>78.04</v>
      </c>
    </row>
    <row r="191" spans="1:7" s="2" customFormat="1" ht="24" customHeight="1">
      <c r="A191" s="13"/>
      <c r="B191" s="10" t="str">
        <f t="shared" si="43"/>
        <v>202343</v>
      </c>
      <c r="C191" s="10" t="s">
        <v>9</v>
      </c>
      <c r="D191" s="10" t="str">
        <f>"20234319222"</f>
        <v>20234319222</v>
      </c>
      <c r="E191" s="11">
        <v>79.77</v>
      </c>
      <c r="F191" s="11">
        <v>75.82</v>
      </c>
      <c r="G191" s="14">
        <v>77.79499999999999</v>
      </c>
    </row>
    <row r="192" spans="1:7" s="2" customFormat="1" ht="24" customHeight="1">
      <c r="A192" s="13"/>
      <c r="B192" s="10" t="str">
        <f aca="true" t="shared" si="44" ref="B192:B194">"202344"</f>
        <v>202344</v>
      </c>
      <c r="C192" s="10" t="s">
        <v>9</v>
      </c>
      <c r="D192" s="10" t="str">
        <f>"20234420111"</f>
        <v>20234420111</v>
      </c>
      <c r="E192" s="11">
        <v>76.1</v>
      </c>
      <c r="F192" s="11">
        <v>76.62</v>
      </c>
      <c r="G192" s="14">
        <v>76.36</v>
      </c>
    </row>
    <row r="193" spans="1:7" s="2" customFormat="1" ht="24" customHeight="1">
      <c r="A193" s="13"/>
      <c r="B193" s="10" t="str">
        <f t="shared" si="44"/>
        <v>202344</v>
      </c>
      <c r="C193" s="10" t="s">
        <v>9</v>
      </c>
      <c r="D193" s="10" t="str">
        <f>"20234420212"</f>
        <v>20234420212</v>
      </c>
      <c r="E193" s="11">
        <v>75.87</v>
      </c>
      <c r="F193" s="11">
        <v>77.28</v>
      </c>
      <c r="G193" s="14">
        <v>76.575</v>
      </c>
    </row>
    <row r="194" spans="1:7" s="2" customFormat="1" ht="24" customHeight="1">
      <c r="A194" s="13"/>
      <c r="B194" s="10" t="str">
        <f t="shared" si="44"/>
        <v>202344</v>
      </c>
      <c r="C194" s="10" t="s">
        <v>9</v>
      </c>
      <c r="D194" s="10" t="str">
        <f>"20234420125"</f>
        <v>20234420125</v>
      </c>
      <c r="E194" s="11">
        <v>75.3</v>
      </c>
      <c r="F194" s="11">
        <v>77.3</v>
      </c>
      <c r="G194" s="14">
        <v>76.3</v>
      </c>
    </row>
  </sheetData>
  <sheetProtection/>
  <mergeCells count="9">
    <mergeCell ref="A1:G1"/>
    <mergeCell ref="A3:A26"/>
    <mergeCell ref="A27:A50"/>
    <mergeCell ref="A51:A74"/>
    <mergeCell ref="A75:A98"/>
    <mergeCell ref="A99:A122"/>
    <mergeCell ref="A123:A146"/>
    <mergeCell ref="A147:A170"/>
    <mergeCell ref="A171:A194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WPS_1646624592</cp:lastModifiedBy>
  <dcterms:created xsi:type="dcterms:W3CDTF">2016-12-02T08:54:00Z</dcterms:created>
  <dcterms:modified xsi:type="dcterms:W3CDTF">2023-12-10T01:46:21Z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5ACF7BF30F9E456FAE2A7B3811D873E6_13</vt:lpwstr>
  </property>
</Properties>
</file>